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588" windowWidth="23256" windowHeight="12120"/>
  </bookViews>
  <sheets>
    <sheet name="Year" sheetId="3" r:id="rId1"/>
    <sheet name="Quarter" sheetId="1" r:id="rId2"/>
    <sheet name="Month" sheetId="2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CM28" i="2" l="1"/>
  <c r="CM27" i="2"/>
  <c r="CM25" i="2"/>
  <c r="CM24" i="2"/>
  <c r="CM26" i="2"/>
  <c r="CM29" i="2"/>
  <c r="AO11" i="1" l="1"/>
  <c r="AO10" i="1"/>
  <c r="AM10" i="1"/>
  <c r="AL10" i="1"/>
  <c r="AO9" i="1"/>
  <c r="AO8" i="1"/>
  <c r="AN8" i="1"/>
  <c r="X118" i="3" l="1"/>
  <c r="W118" i="3"/>
  <c r="V118" i="3"/>
  <c r="U118" i="3"/>
  <c r="T118" i="3"/>
  <c r="S118" i="3"/>
  <c r="R118" i="3"/>
  <c r="W203" i="3" l="1"/>
  <c r="V203" i="3"/>
  <c r="V202" i="3"/>
  <c r="W202" i="3" s="1"/>
  <c r="W201" i="3"/>
  <c r="V201" i="3"/>
  <c r="W200" i="3"/>
  <c r="V200" i="3"/>
  <c r="X3" i="3" l="1"/>
  <c r="Q118" i="3" l="1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V283" i="3" l="1"/>
  <c r="O283" i="3"/>
  <c r="P283" i="3"/>
  <c r="Q283" i="3"/>
  <c r="P284" i="3" l="1"/>
  <c r="U284" i="3"/>
  <c r="V284" i="3" s="1"/>
  <c r="U282" i="3"/>
  <c r="U281" i="3"/>
  <c r="U280" i="3"/>
  <c r="V280" i="3" l="1"/>
  <c r="V281" i="3"/>
  <c r="O284" i="3"/>
  <c r="V282" i="3"/>
  <c r="P259" i="3" l="1"/>
  <c r="O259" i="3"/>
  <c r="N259" i="3"/>
  <c r="M259" i="3"/>
  <c r="L259" i="3"/>
  <c r="K259" i="3"/>
  <c r="J259" i="3"/>
  <c r="I259" i="3"/>
  <c r="H259" i="3"/>
  <c r="G259" i="3"/>
  <c r="F259" i="3"/>
  <c r="E259" i="3"/>
  <c r="D259" i="3"/>
  <c r="C259" i="3"/>
  <c r="P263" i="3"/>
  <c r="P262" i="3"/>
  <c r="P261" i="3"/>
  <c r="P260" i="3"/>
  <c r="Q255" i="3"/>
  <c r="R255" i="3" s="1"/>
  <c r="Q253" i="3"/>
  <c r="R253" i="3" s="1"/>
  <c r="S253" i="3" s="1"/>
  <c r="T253" i="3" s="1"/>
  <c r="U253" i="3" s="1"/>
  <c r="V253" i="3" s="1"/>
  <c r="Q252" i="3"/>
  <c r="R252" i="3" s="1"/>
  <c r="S252" i="3" s="1"/>
  <c r="T252" i="3" s="1"/>
  <c r="U252" i="3" s="1"/>
  <c r="V252" i="3" s="1"/>
  <c r="Q251" i="3"/>
  <c r="R251" i="3" s="1"/>
  <c r="S251" i="3" s="1"/>
  <c r="T251" i="3" s="1"/>
  <c r="U251" i="3" s="1"/>
  <c r="V251" i="3" s="1"/>
  <c r="Q250" i="3"/>
  <c r="R250" i="3" s="1"/>
  <c r="S250" i="3" s="1"/>
  <c r="T250" i="3" s="1"/>
  <c r="U250" i="3" s="1"/>
  <c r="V250" i="3" s="1"/>
  <c r="Q249" i="3"/>
  <c r="R249" i="3" s="1"/>
  <c r="O262" i="3"/>
  <c r="O263" i="3"/>
  <c r="N263" i="3"/>
  <c r="M263" i="3"/>
  <c r="L263" i="3"/>
  <c r="K263" i="3"/>
  <c r="J263" i="3"/>
  <c r="I263" i="3"/>
  <c r="H263" i="3"/>
  <c r="G263" i="3"/>
  <c r="F263" i="3"/>
  <c r="E263" i="3"/>
  <c r="D263" i="3"/>
  <c r="C263" i="3"/>
  <c r="N262" i="3"/>
  <c r="M262" i="3"/>
  <c r="L262" i="3"/>
  <c r="K262" i="3"/>
  <c r="J262" i="3"/>
  <c r="I262" i="3"/>
  <c r="H262" i="3"/>
  <c r="G262" i="3"/>
  <c r="F262" i="3"/>
  <c r="E262" i="3"/>
  <c r="D262" i="3"/>
  <c r="C262" i="3"/>
  <c r="O261" i="3"/>
  <c r="N261" i="3"/>
  <c r="M261" i="3"/>
  <c r="L261" i="3"/>
  <c r="K261" i="3"/>
  <c r="J261" i="3"/>
  <c r="I261" i="3"/>
  <c r="H261" i="3"/>
  <c r="G261" i="3"/>
  <c r="F261" i="3"/>
  <c r="E261" i="3"/>
  <c r="D261" i="3"/>
  <c r="C261" i="3"/>
  <c r="O260" i="3"/>
  <c r="N260" i="3"/>
  <c r="M260" i="3"/>
  <c r="L260" i="3"/>
  <c r="K260" i="3"/>
  <c r="J260" i="3"/>
  <c r="I260" i="3"/>
  <c r="H260" i="3"/>
  <c r="G260" i="3"/>
  <c r="F260" i="3"/>
  <c r="E260" i="3"/>
  <c r="D260" i="3"/>
  <c r="C260" i="3"/>
  <c r="V244" i="3"/>
  <c r="V264" i="3" s="1"/>
  <c r="X264" i="3" s="1"/>
  <c r="U244" i="3"/>
  <c r="U264" i="3" s="1"/>
  <c r="T244" i="3"/>
  <c r="T264" i="3" s="1"/>
  <c r="S244" i="3"/>
  <c r="S264" i="3" s="1"/>
  <c r="R244" i="3"/>
  <c r="R264" i="3" s="1"/>
  <c r="Q244" i="3"/>
  <c r="Q264" i="3" s="1"/>
  <c r="P244" i="3"/>
  <c r="P264" i="3" s="1"/>
  <c r="O244" i="3"/>
  <c r="O264" i="3" s="1"/>
  <c r="N244" i="3"/>
  <c r="N264" i="3" s="1"/>
  <c r="M244" i="3"/>
  <c r="M264" i="3" s="1"/>
  <c r="L244" i="3"/>
  <c r="L264" i="3" s="1"/>
  <c r="K244" i="3"/>
  <c r="K264" i="3" s="1"/>
  <c r="J244" i="3"/>
  <c r="J264" i="3" s="1"/>
  <c r="I244" i="3"/>
  <c r="I264" i="3" s="1"/>
  <c r="H244" i="3"/>
  <c r="H264" i="3" s="1"/>
  <c r="G244" i="3"/>
  <c r="G264" i="3" s="1"/>
  <c r="F244" i="3"/>
  <c r="F264" i="3" s="1"/>
  <c r="E244" i="3"/>
  <c r="E264" i="3" s="1"/>
  <c r="D244" i="3"/>
  <c r="D264" i="3" s="1"/>
  <c r="C244" i="3"/>
  <c r="C264" i="3" s="1"/>
  <c r="B244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V241" i="3"/>
  <c r="U241" i="3"/>
  <c r="T241" i="3"/>
  <c r="S241" i="3"/>
  <c r="R241" i="3"/>
  <c r="Q241" i="3"/>
  <c r="P241" i="3"/>
  <c r="O241" i="3"/>
  <c r="N241" i="3"/>
  <c r="M241" i="3"/>
  <c r="L241" i="3"/>
  <c r="K241" i="3"/>
  <c r="J241" i="3"/>
  <c r="I241" i="3"/>
  <c r="H241" i="3"/>
  <c r="G241" i="3"/>
  <c r="F241" i="3"/>
  <c r="E241" i="3"/>
  <c r="D241" i="3"/>
  <c r="C241" i="3"/>
  <c r="B241" i="3"/>
  <c r="V240" i="3"/>
  <c r="U240" i="3"/>
  <c r="T240" i="3"/>
  <c r="S240" i="3"/>
  <c r="R240" i="3"/>
  <c r="Q240" i="3"/>
  <c r="P240" i="3"/>
  <c r="O240" i="3"/>
  <c r="N240" i="3"/>
  <c r="M240" i="3"/>
  <c r="L240" i="3"/>
  <c r="K240" i="3"/>
  <c r="J240" i="3"/>
  <c r="I240" i="3"/>
  <c r="H240" i="3"/>
  <c r="G240" i="3"/>
  <c r="F240" i="3"/>
  <c r="E240" i="3"/>
  <c r="D240" i="3"/>
  <c r="C240" i="3"/>
  <c r="B240" i="3"/>
  <c r="V239" i="3"/>
  <c r="U239" i="3"/>
  <c r="T239" i="3"/>
  <c r="S239" i="3"/>
  <c r="R239" i="3"/>
  <c r="Q239" i="3"/>
  <c r="P239" i="3"/>
  <c r="O239" i="3"/>
  <c r="N239" i="3"/>
  <c r="M239" i="3"/>
  <c r="L239" i="3"/>
  <c r="K239" i="3"/>
  <c r="J239" i="3"/>
  <c r="I239" i="3"/>
  <c r="H239" i="3"/>
  <c r="G239" i="3"/>
  <c r="F239" i="3"/>
  <c r="E239" i="3"/>
  <c r="D239" i="3"/>
  <c r="C239" i="3"/>
  <c r="B239" i="3"/>
  <c r="Q261" i="3" l="1"/>
  <c r="S255" i="3"/>
  <c r="S260" i="3" s="1"/>
  <c r="R260" i="3"/>
  <c r="R261" i="3"/>
  <c r="S249" i="3"/>
  <c r="R259" i="3"/>
  <c r="R262" i="3"/>
  <c r="Q260" i="3"/>
  <c r="Q259" i="3"/>
  <c r="Q263" i="3"/>
  <c r="Q262" i="3"/>
  <c r="R263" i="3"/>
  <c r="T255" i="3" l="1"/>
  <c r="S261" i="3"/>
  <c r="S263" i="3"/>
  <c r="T249" i="3"/>
  <c r="S259" i="3"/>
  <c r="S262" i="3"/>
  <c r="U249" i="3" l="1"/>
  <c r="T259" i="3"/>
  <c r="U255" i="3"/>
  <c r="T260" i="3"/>
  <c r="T261" i="3"/>
  <c r="T263" i="3"/>
  <c r="T262" i="3"/>
  <c r="V255" i="3" l="1"/>
  <c r="U261" i="3"/>
  <c r="U260" i="3"/>
  <c r="U263" i="3"/>
  <c r="U262" i="3"/>
  <c r="V249" i="3"/>
  <c r="U259" i="3"/>
  <c r="V259" i="3" l="1"/>
  <c r="X259" i="3" s="1"/>
  <c r="V261" i="3"/>
  <c r="X261" i="3" s="1"/>
  <c r="V262" i="3"/>
  <c r="X262" i="3" s="1"/>
  <c r="V263" i="3"/>
  <c r="X263" i="3" s="1"/>
  <c r="V260" i="3"/>
  <c r="X260" i="3" s="1"/>
  <c r="C3" i="3" l="1"/>
  <c r="D3" i="3" s="1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</calcChain>
</file>

<file path=xl/sharedStrings.xml><?xml version="1.0" encoding="utf-8"?>
<sst xmlns="http://schemas.openxmlformats.org/spreadsheetml/2006/main" count="709" uniqueCount="211">
  <si>
    <t>2006 Q1</t>
  </si>
  <si>
    <t>2006 Q2</t>
  </si>
  <si>
    <t>2006 Q3</t>
  </si>
  <si>
    <t>2006 Q4</t>
  </si>
  <si>
    <t>2007 Q1</t>
  </si>
  <si>
    <t>2007 Q2</t>
  </si>
  <si>
    <t>2007 Q3</t>
  </si>
  <si>
    <t>2007 Q4</t>
  </si>
  <si>
    <t>2008 Q1</t>
  </si>
  <si>
    <t>2008 Q2</t>
  </si>
  <si>
    <t>2008 Q3</t>
  </si>
  <si>
    <t>2008 Q4</t>
  </si>
  <si>
    <t>2009 Q1</t>
  </si>
  <si>
    <t>2009 Q2</t>
  </si>
  <si>
    <t>2009 Q3</t>
  </si>
  <si>
    <t>2009 Q4</t>
  </si>
  <si>
    <t>2010 Q1</t>
  </si>
  <si>
    <t>2010 Q2</t>
  </si>
  <si>
    <t>2010 Q3</t>
  </si>
  <si>
    <t>2010 Q4</t>
  </si>
  <si>
    <t>2011 Q1</t>
  </si>
  <si>
    <t>2011 Q2</t>
  </si>
  <si>
    <t>2011 Q3</t>
  </si>
  <si>
    <t>2011 Q4</t>
  </si>
  <si>
    <t>2012 Q1</t>
  </si>
  <si>
    <t>2012 Q2</t>
  </si>
  <si>
    <t>2012 Q3</t>
  </si>
  <si>
    <t>2012 Q4</t>
  </si>
  <si>
    <t>2013 Q1</t>
  </si>
  <si>
    <t>2013 Q2</t>
  </si>
  <si>
    <t>2013 Q3</t>
  </si>
  <si>
    <t>2013 Q4</t>
  </si>
  <si>
    <t>2014 Q1</t>
  </si>
  <si>
    <t>2014 Q2</t>
  </si>
  <si>
    <t>2014 Q3</t>
  </si>
  <si>
    <t>2014 Q4</t>
  </si>
  <si>
    <t>2015 Q1</t>
  </si>
  <si>
    <t xml:space="preserve">GDP </t>
  </si>
  <si>
    <t>Ireland</t>
  </si>
  <si>
    <t>Spain</t>
  </si>
  <si>
    <t>Portugal</t>
  </si>
  <si>
    <t>Greece</t>
  </si>
  <si>
    <t>Euro-18</t>
  </si>
  <si>
    <t xml:space="preserve">  At constant prices, chained</t>
  </si>
  <si>
    <t>Unemployment</t>
  </si>
  <si>
    <t>Quarterly Data</t>
  </si>
  <si>
    <t>2008M01</t>
  </si>
  <si>
    <t>2008M02</t>
  </si>
  <si>
    <t>2008M03</t>
  </si>
  <si>
    <t>2008M04</t>
  </si>
  <si>
    <t>2008M05</t>
  </si>
  <si>
    <t>2008M06</t>
  </si>
  <si>
    <t>2008M07</t>
  </si>
  <si>
    <t>2008M08</t>
  </si>
  <si>
    <t>2008M09</t>
  </si>
  <si>
    <t>2008M10</t>
  </si>
  <si>
    <t>2008M11</t>
  </si>
  <si>
    <t>2008M12</t>
  </si>
  <si>
    <t>2009M01</t>
  </si>
  <si>
    <t>2009M02</t>
  </si>
  <si>
    <t>2009M03</t>
  </si>
  <si>
    <t>2009M04</t>
  </si>
  <si>
    <t>2009M05</t>
  </si>
  <si>
    <t>2009M06</t>
  </si>
  <si>
    <t>2009M07</t>
  </si>
  <si>
    <t>2009M08</t>
  </si>
  <si>
    <t>2009M09</t>
  </si>
  <si>
    <t>2009M10</t>
  </si>
  <si>
    <t>2009M11</t>
  </si>
  <si>
    <t>2009M12</t>
  </si>
  <si>
    <t>2010M01</t>
  </si>
  <si>
    <t>2010M02</t>
  </si>
  <si>
    <t>2010M03</t>
  </si>
  <si>
    <t>2010M04</t>
  </si>
  <si>
    <t>2010M05</t>
  </si>
  <si>
    <t>2010M06</t>
  </si>
  <si>
    <t>2010M07</t>
  </si>
  <si>
    <t>2010M08</t>
  </si>
  <si>
    <t>2010M09</t>
  </si>
  <si>
    <t>2010M10</t>
  </si>
  <si>
    <t>2010M11</t>
  </si>
  <si>
    <t>2010M12</t>
  </si>
  <si>
    <t>2011M01</t>
  </si>
  <si>
    <t>2011M02</t>
  </si>
  <si>
    <t>2011M03</t>
  </si>
  <si>
    <t>2011M04</t>
  </si>
  <si>
    <t>2011M05</t>
  </si>
  <si>
    <t>2011M06</t>
  </si>
  <si>
    <t>2011M07</t>
  </si>
  <si>
    <t>2011M08</t>
  </si>
  <si>
    <t>2011M09</t>
  </si>
  <si>
    <t>2011M10</t>
  </si>
  <si>
    <t>2011M11</t>
  </si>
  <si>
    <t>2011M12</t>
  </si>
  <si>
    <t>2012M01</t>
  </si>
  <si>
    <t>2012M02</t>
  </si>
  <si>
    <t>2012M03</t>
  </si>
  <si>
    <t>2012M04</t>
  </si>
  <si>
    <t>2012M05</t>
  </si>
  <si>
    <t>2012M06</t>
  </si>
  <si>
    <t>2012M07</t>
  </si>
  <si>
    <t>2012M08</t>
  </si>
  <si>
    <t>2012M09</t>
  </si>
  <si>
    <t>2012M10</t>
  </si>
  <si>
    <t>2012M11</t>
  </si>
  <si>
    <t>2012M12</t>
  </si>
  <si>
    <t>2013M01</t>
  </si>
  <si>
    <t>2013M02</t>
  </si>
  <si>
    <t>2013M03</t>
  </si>
  <si>
    <t>2013M04</t>
  </si>
  <si>
    <t>2013M05</t>
  </si>
  <si>
    <t>2013M06</t>
  </si>
  <si>
    <t>2013M07</t>
  </si>
  <si>
    <t>2013M08</t>
  </si>
  <si>
    <t>2013M09</t>
  </si>
  <si>
    <t>2013M10</t>
  </si>
  <si>
    <t>2013M11</t>
  </si>
  <si>
    <t>2013M12</t>
  </si>
  <si>
    <t>2014M01</t>
  </si>
  <si>
    <t>2014M02</t>
  </si>
  <si>
    <t>2014M03</t>
  </si>
  <si>
    <t>2014M04</t>
  </si>
  <si>
    <t>2014M05</t>
  </si>
  <si>
    <t>2014M06</t>
  </si>
  <si>
    <t>2014M07</t>
  </si>
  <si>
    <t>2014M08</t>
  </si>
  <si>
    <t>2014M09</t>
  </si>
  <si>
    <t>2014M10</t>
  </si>
  <si>
    <t>2014M11</t>
  </si>
  <si>
    <t>2014M12</t>
  </si>
  <si>
    <t>2015M01</t>
  </si>
  <si>
    <t>2015M02</t>
  </si>
  <si>
    <t>2015M03</t>
  </si>
  <si>
    <t>2015M04</t>
  </si>
  <si>
    <t>2015M05</t>
  </si>
  <si>
    <t xml:space="preserve">  Percent of labor force</t>
  </si>
  <si>
    <t>Euro area (18 countries)</t>
  </si>
  <si>
    <t>Yields 10 Year Government Bonds</t>
  </si>
  <si>
    <t>Germany</t>
  </si>
  <si>
    <t>GDP</t>
  </si>
  <si>
    <t xml:space="preserve">Portugal </t>
  </si>
  <si>
    <t xml:space="preserve">  At current prices, Billions Euros</t>
  </si>
  <si>
    <t xml:space="preserve">  At constant prices, Billions Euros, 2010 prices</t>
  </si>
  <si>
    <t xml:space="preserve">   Total Domestic Demand</t>
  </si>
  <si>
    <t xml:space="preserve">   Exports of goods and services</t>
  </si>
  <si>
    <t>Demand and Exports</t>
  </si>
  <si>
    <t>Budget Deficit</t>
  </si>
  <si>
    <t xml:space="preserve">  Overall</t>
  </si>
  <si>
    <t xml:space="preserve">  Primary</t>
  </si>
  <si>
    <t xml:space="preserve">   Structural</t>
  </si>
  <si>
    <t>Public Debt</t>
  </si>
  <si>
    <t>Unit Labor Costs</t>
  </si>
  <si>
    <t xml:space="preserve">  2005=100, in real terms</t>
  </si>
  <si>
    <t xml:space="preserve">  Perc. GDP</t>
  </si>
  <si>
    <t xml:space="preserve">   Perc. GDP</t>
  </si>
  <si>
    <t>Current Account Deficit</t>
  </si>
  <si>
    <t>Net International Position</t>
  </si>
  <si>
    <t>Government consumption</t>
  </si>
  <si>
    <t>Interest Expenditures</t>
  </si>
  <si>
    <t>NA</t>
  </si>
  <si>
    <t>Total Tax Burden</t>
  </si>
  <si>
    <t>Total Government Revenues</t>
  </si>
  <si>
    <t>Government Current Expenditures</t>
  </si>
  <si>
    <t>Government Total Expenditures</t>
  </si>
  <si>
    <t>Social benefits (excl. In kind)</t>
  </si>
  <si>
    <t/>
  </si>
  <si>
    <t>Source: Lane before 2008</t>
  </si>
  <si>
    <t>Italy</t>
  </si>
  <si>
    <t>Latvia</t>
  </si>
  <si>
    <t>Population</t>
  </si>
  <si>
    <t xml:space="preserve">  Thousands</t>
  </si>
  <si>
    <t>Czech Rep</t>
  </si>
  <si>
    <t>ULC</t>
  </si>
  <si>
    <t xml:space="preserve">  OECD: Business sector</t>
  </si>
  <si>
    <t>In Relative terms to Euro-18</t>
  </si>
  <si>
    <t xml:space="preserve">   IMF-RER</t>
  </si>
  <si>
    <t>ULC: Relative Euro-18</t>
  </si>
  <si>
    <t>REER</t>
  </si>
  <si>
    <t>Labour Force</t>
  </si>
  <si>
    <t>Employment</t>
  </si>
  <si>
    <t>Emigration</t>
  </si>
  <si>
    <t>Imigration</t>
  </si>
  <si>
    <t>Net Emigration</t>
  </si>
  <si>
    <t xml:space="preserve">  Source: Eurostat</t>
  </si>
  <si>
    <t>Exports: World Market Share G&amp;S</t>
  </si>
  <si>
    <t>Private consumption</t>
  </si>
  <si>
    <t>GFCF</t>
  </si>
  <si>
    <t>GFCF-Construction</t>
  </si>
  <si>
    <t>Exports Goods and Services</t>
  </si>
  <si>
    <t>Imports Goods and Services</t>
  </si>
  <si>
    <t xml:space="preserve">Manufacturing </t>
  </si>
  <si>
    <t xml:space="preserve">  Perc. GVA</t>
  </si>
  <si>
    <t xml:space="preserve">   WB-IMF-RER</t>
  </si>
  <si>
    <t>GDP per capita</t>
  </si>
  <si>
    <t xml:space="preserve">  In PPS EU15=100</t>
  </si>
  <si>
    <t>Portugal-Eurostat</t>
  </si>
  <si>
    <t>Portugal-Observatory</t>
  </si>
  <si>
    <t>Core (GER+NL+AUS+FIN)</t>
  </si>
  <si>
    <t>Crisis countries</t>
  </si>
  <si>
    <t>2015Q2</t>
  </si>
  <si>
    <t>2015Q3</t>
  </si>
  <si>
    <t>2015Q4</t>
  </si>
  <si>
    <t>2015M06</t>
  </si>
  <si>
    <t>2015M07</t>
  </si>
  <si>
    <t>2015M08</t>
  </si>
  <si>
    <t>2015M09</t>
  </si>
  <si>
    <t>2015M10</t>
  </si>
  <si>
    <t>Unemployment rates, season adj.</t>
  </si>
  <si>
    <t>2015M11</t>
  </si>
  <si>
    <t>Source: Eurostat</t>
  </si>
  <si>
    <t>Source: All data from Eurostat, except as indicated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</si>
</sst>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9"/>
      <name val="Arial"/>
      <family val="2"/>
    </font>
    <font>
      <sz val="9"/>
      <color indexed="8"/>
      <name val="Arial"/>
      <family val="2"/>
    </font>
    <font>
      <sz val="9"/>
      <name val="Arial Greek"/>
      <family val="2"/>
      <charset val="16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8.25"/>
      <color indexed="8"/>
      <name val="Tahoma"/>
      <family val="2"/>
    </font>
    <font>
      <sz val="11"/>
      <color theme="1"/>
      <name val="Times New Roman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3F4F7"/>
      </patternFill>
    </fill>
    <fill>
      <patternFill patternType="solid">
        <fgColor indexed="44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5" fillId="0" borderId="0"/>
    <xf numFmtId="0" fontId="7" fillId="0" borderId="0"/>
    <xf numFmtId="0" fontId="8" fillId="0" borderId="0"/>
  </cellStyleXfs>
  <cellXfs count="22">
    <xf numFmtId="0" fontId="0" fillId="0" borderId="0" xfId="0"/>
    <xf numFmtId="49" fontId="2" fillId="2" borderId="1" xfId="1" applyNumberFormat="1" applyFont="1" applyFill="1" applyBorder="1" applyAlignment="1" applyProtection="1">
      <alignment horizontal="center" vertical="center"/>
      <protection locked="0"/>
    </xf>
    <xf numFmtId="3" fontId="3" fillId="3" borderId="2" xfId="0" applyNumberFormat="1" applyFont="1" applyFill="1" applyBorder="1" applyAlignment="1">
      <alignment horizontal="right"/>
    </xf>
    <xf numFmtId="3" fontId="0" fillId="0" borderId="0" xfId="0" applyNumberFormat="1"/>
    <xf numFmtId="0" fontId="5" fillId="4" borderId="3" xfId="0" applyNumberFormat="1" applyFont="1" applyFill="1" applyBorder="1" applyAlignment="1"/>
    <xf numFmtId="164" fontId="5" fillId="0" borderId="3" xfId="0" applyNumberFormat="1" applyFont="1" applyFill="1" applyBorder="1" applyAlignment="1"/>
    <xf numFmtId="4" fontId="5" fillId="0" borderId="3" xfId="0" applyNumberFormat="1" applyFont="1" applyFill="1" applyBorder="1" applyAlignment="1"/>
    <xf numFmtId="165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2" fontId="0" fillId="5" borderId="0" xfId="0" applyNumberFormat="1" applyFill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5" fillId="4" borderId="0" xfId="0" applyNumberFormat="1" applyFont="1" applyFill="1" applyBorder="1" applyAlignment="1"/>
    <xf numFmtId="1" fontId="4" fillId="0" borderId="0" xfId="0" applyNumberFormat="1" applyFont="1" applyBorder="1"/>
    <xf numFmtId="0" fontId="6" fillId="0" borderId="0" xfId="0" applyFont="1"/>
    <xf numFmtId="0" fontId="0" fillId="0" borderId="0" xfId="0" applyAlignment="1">
      <alignment vertical="center" wrapText="1"/>
    </xf>
    <xf numFmtId="164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164" fontId="9" fillId="0" borderId="3" xfId="0" applyNumberFormat="1" applyFont="1" applyFill="1" applyBorder="1" applyAlignment="1"/>
    <xf numFmtId="0" fontId="9" fillId="4" borderId="3" xfId="0" applyNumberFormat="1" applyFont="1" applyFill="1" applyBorder="1" applyAlignment="1"/>
    <xf numFmtId="0" fontId="9" fillId="0" borderId="3" xfId="0" applyNumberFormat="1" applyFont="1" applyFill="1" applyBorder="1" applyAlignment="1"/>
  </cellXfs>
  <cellStyles count="6">
    <cellStyle name="Normal" xfId="0" builtinId="0"/>
    <cellStyle name="Normal 2" xfId="4"/>
    <cellStyle name="Normal 2 17" xfId="2"/>
    <cellStyle name="Normal 2 2" xfId="3"/>
    <cellStyle name="Normal 8" xfId="5"/>
    <cellStyle name="Normal_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Ireland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Year!$L$114:$W$114</c:f>
              <c:numCache>
                <c:formatCode>0.00</c:formatCode>
                <c:ptCount val="12"/>
                <c:pt idx="0">
                  <c:v>0.95820000000000005</c:v>
                </c:pt>
                <c:pt idx="1">
                  <c:v>1.3190999999999999</c:v>
                </c:pt>
                <c:pt idx="2">
                  <c:v>-2.2492999999999999</c:v>
                </c:pt>
                <c:pt idx="3">
                  <c:v>-7.5594999999999999</c:v>
                </c:pt>
                <c:pt idx="4">
                  <c:v>-11.4816</c:v>
                </c:pt>
                <c:pt idx="5">
                  <c:v>-8.8293999999999997</c:v>
                </c:pt>
                <c:pt idx="6">
                  <c:v>-7.5247000000000002</c:v>
                </c:pt>
                <c:pt idx="7">
                  <c:v>-6.4490999999999996</c:v>
                </c:pt>
                <c:pt idx="8">
                  <c:v>-4.3183999999999996</c:v>
                </c:pt>
                <c:pt idx="9">
                  <c:v>-3.2159</c:v>
                </c:pt>
                <c:pt idx="10">
                  <c:v>-2.9939</c:v>
                </c:pt>
                <c:pt idx="11">
                  <c:v>-2.1454</c:v>
                </c:pt>
              </c:numCache>
            </c:numRef>
          </c:val>
          <c:smooth val="0"/>
        </c:ser>
        <c:ser>
          <c:idx val="1"/>
          <c:order val="1"/>
          <c:tx>
            <c:v>Spain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Year!$L$115:$W$115</c:f>
              <c:numCache>
                <c:formatCode>0.00</c:formatCode>
                <c:ptCount val="12"/>
                <c:pt idx="0">
                  <c:v>-2E-3</c:v>
                </c:pt>
                <c:pt idx="1">
                  <c:v>0.60780000000000001</c:v>
                </c:pt>
                <c:pt idx="2">
                  <c:v>0.36770000000000003</c:v>
                </c:pt>
                <c:pt idx="3">
                  <c:v>-5.1247999999999996</c:v>
                </c:pt>
                <c:pt idx="4">
                  <c:v>-9.1346000000000007</c:v>
                </c:pt>
                <c:pt idx="5">
                  <c:v>-7.0415999999999999</c:v>
                </c:pt>
                <c:pt idx="6">
                  <c:v>-6.1715999999999998</c:v>
                </c:pt>
                <c:pt idx="7">
                  <c:v>-3.3458000000000001</c:v>
                </c:pt>
                <c:pt idx="8">
                  <c:v>-1.9008</c:v>
                </c:pt>
                <c:pt idx="9">
                  <c:v>-1.8027</c:v>
                </c:pt>
                <c:pt idx="10">
                  <c:v>-2.5266999999999999</c:v>
                </c:pt>
                <c:pt idx="11">
                  <c:v>-2.6107999999999998</c:v>
                </c:pt>
              </c:numCache>
            </c:numRef>
          </c:val>
          <c:smooth val="0"/>
        </c:ser>
        <c:ser>
          <c:idx val="2"/>
          <c:order val="2"/>
          <c:tx>
            <c:v>Portugal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Year!$L$116:$W$116</c:f>
              <c:numCache>
                <c:formatCode>0.00</c:formatCode>
                <c:ptCount val="12"/>
                <c:pt idx="0">
                  <c:v>-5.8159000000000001</c:v>
                </c:pt>
                <c:pt idx="1">
                  <c:v>-4.1311</c:v>
                </c:pt>
                <c:pt idx="2">
                  <c:v>-3.4767000000000001</c:v>
                </c:pt>
                <c:pt idx="3">
                  <c:v>-3.8472</c:v>
                </c:pt>
                <c:pt idx="4">
                  <c:v>-8.1501999999999999</c:v>
                </c:pt>
                <c:pt idx="5">
                  <c:v>-8.0967000000000002</c:v>
                </c:pt>
                <c:pt idx="6">
                  <c:v>-6.2205000000000004</c:v>
                </c:pt>
                <c:pt idx="7">
                  <c:v>-3.0851000000000002</c:v>
                </c:pt>
                <c:pt idx="8">
                  <c:v>-2.5045999999999999</c:v>
                </c:pt>
                <c:pt idx="9">
                  <c:v>-1.3678999999999999</c:v>
                </c:pt>
                <c:pt idx="10">
                  <c:v>-1.8189</c:v>
                </c:pt>
                <c:pt idx="11">
                  <c:v>-2.3258999999999999</c:v>
                </c:pt>
              </c:numCache>
            </c:numRef>
          </c:val>
          <c:smooth val="0"/>
        </c:ser>
        <c:ser>
          <c:idx val="3"/>
          <c:order val="3"/>
          <c:tx>
            <c:v>Greece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Year!$L$117:$W$117</c:f>
              <c:numCache>
                <c:formatCode>0.00</c:formatCode>
                <c:ptCount val="12"/>
                <c:pt idx="0">
                  <c:v>-7.9</c:v>
                </c:pt>
                <c:pt idx="1">
                  <c:v>-7.5724</c:v>
                </c:pt>
                <c:pt idx="2">
                  <c:v>-8.9853000000000005</c:v>
                </c:pt>
                <c:pt idx="3">
                  <c:v>-11.5024</c:v>
                </c:pt>
                <c:pt idx="4">
                  <c:v>-14.963800000000001</c:v>
                </c:pt>
                <c:pt idx="5">
                  <c:v>-10.1549</c:v>
                </c:pt>
                <c:pt idx="6">
                  <c:v>-6.4036999999999997</c:v>
                </c:pt>
                <c:pt idx="7">
                  <c:v>-0.42920000000000003</c:v>
                </c:pt>
                <c:pt idx="8">
                  <c:v>1.9786999999999999</c:v>
                </c:pt>
                <c:pt idx="9">
                  <c:v>0.56820000000000004</c:v>
                </c:pt>
                <c:pt idx="10">
                  <c:v>-1.1347</c:v>
                </c:pt>
                <c:pt idx="11">
                  <c:v>-0.26750000000000002</c:v>
                </c:pt>
              </c:numCache>
            </c:numRef>
          </c:val>
          <c:smooth val="0"/>
        </c:ser>
        <c:ser>
          <c:idx val="4"/>
          <c:order val="4"/>
          <c:tx>
            <c:v>Core</c:v>
          </c:tx>
          <c:marker>
            <c:symbol val="none"/>
          </c:marker>
          <c:val>
            <c:numRef>
              <c:f>Year!$L$122:$W$122</c:f>
              <c:numCache>
                <c:formatCode>0.00</c:formatCode>
                <c:ptCount val="12"/>
                <c:pt idx="0">
                  <c:v>-1.2707452541642985</c:v>
                </c:pt>
                <c:pt idx="1">
                  <c:v>-1.0961759271578311</c:v>
                </c:pt>
                <c:pt idx="2">
                  <c:v>-0.78672322928021454</c:v>
                </c:pt>
                <c:pt idx="3">
                  <c:v>-1.0441057469207253</c:v>
                </c:pt>
                <c:pt idx="4">
                  <c:v>-1.3405037401804731</c:v>
                </c:pt>
                <c:pt idx="5">
                  <c:v>-2.4276224844752052</c:v>
                </c:pt>
                <c:pt idx="6">
                  <c:v>-1.781921994025994</c:v>
                </c:pt>
                <c:pt idx="7">
                  <c:v>-0.65870688830762802</c:v>
                </c:pt>
                <c:pt idx="8">
                  <c:v>-0.11230132406912879</c:v>
                </c:pt>
                <c:pt idx="9">
                  <c:v>0.35066750384221151</c:v>
                </c:pt>
                <c:pt idx="10">
                  <c:v>0.33689958986413571</c:v>
                </c:pt>
                <c:pt idx="11">
                  <c:v>0.11357282197462117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935360"/>
        <c:axId val="39949440"/>
      </c:lineChart>
      <c:catAx>
        <c:axId val="39935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949440"/>
        <c:crosses val="autoZero"/>
        <c:auto val="1"/>
        <c:lblAlgn val="ctr"/>
        <c:lblOffset val="100"/>
        <c:noMultiLvlLbl val="0"/>
      </c:catAx>
      <c:valAx>
        <c:axId val="3994944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3993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Crisis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Year!$L$118:$W$118</c:f>
              <c:numCache>
                <c:formatCode>0.00</c:formatCode>
                <c:ptCount val="12"/>
                <c:pt idx="0">
                  <c:v>-0.60593114160643335</c:v>
                </c:pt>
                <c:pt idx="1">
                  <c:v>-0.93999110620937287</c:v>
                </c:pt>
                <c:pt idx="2">
                  <c:v>-1.6295825973632481</c:v>
                </c:pt>
                <c:pt idx="3">
                  <c:v>-6.1517081550965749</c:v>
                </c:pt>
                <c:pt idx="4">
                  <c:v>-10.101984832682259</c:v>
                </c:pt>
                <c:pt idx="5">
                  <c:v>-7.7613209684476372</c:v>
                </c:pt>
                <c:pt idx="6">
                  <c:v>-6.3484418150085755</c:v>
                </c:pt>
                <c:pt idx="7">
                  <c:v>-3.2989731795985753</c:v>
                </c:pt>
                <c:pt idx="8">
                  <c:v>-1.7962911862214019</c:v>
                </c:pt>
                <c:pt idx="9">
                  <c:v>-1.6577286768468351</c:v>
                </c:pt>
                <c:pt idx="10">
                  <c:v>-2.3603704977484603</c:v>
                </c:pt>
                <c:pt idx="11">
                  <c:v>-2.2820439957480989</c:v>
                </c:pt>
              </c:numCache>
            </c:numRef>
          </c:val>
          <c:smooth val="0"/>
        </c:ser>
        <c:ser>
          <c:idx val="1"/>
          <c:order val="1"/>
          <c:tx>
            <c:v>Core</c:v>
          </c:tx>
          <c:marker>
            <c:symbol val="none"/>
          </c:marker>
          <c:cat>
            <c:numRef>
              <c:f>Year!$L$3:$W$3</c:f>
              <c:numCache>
                <c:formatCode>General</c:formatCode>
                <c:ptCount val="12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</c:numCache>
            </c:numRef>
          </c:cat>
          <c:val>
            <c:numRef>
              <c:f>Year!$L$122:$W$122</c:f>
              <c:numCache>
                <c:formatCode>0.00</c:formatCode>
                <c:ptCount val="12"/>
                <c:pt idx="0">
                  <c:v>-1.2707452541642985</c:v>
                </c:pt>
                <c:pt idx="1">
                  <c:v>-1.0961759271578311</c:v>
                </c:pt>
                <c:pt idx="2">
                  <c:v>-0.78672322928021454</c:v>
                </c:pt>
                <c:pt idx="3">
                  <c:v>-1.0441057469207253</c:v>
                </c:pt>
                <c:pt idx="4">
                  <c:v>-1.3405037401804731</c:v>
                </c:pt>
                <c:pt idx="5">
                  <c:v>-2.4276224844752052</c:v>
                </c:pt>
                <c:pt idx="6">
                  <c:v>-1.781921994025994</c:v>
                </c:pt>
                <c:pt idx="7">
                  <c:v>-0.65870688830762802</c:v>
                </c:pt>
                <c:pt idx="8">
                  <c:v>-0.11230132406912879</c:v>
                </c:pt>
                <c:pt idx="9">
                  <c:v>0.35066750384221151</c:v>
                </c:pt>
                <c:pt idx="10">
                  <c:v>0.33689958986413571</c:v>
                </c:pt>
                <c:pt idx="11">
                  <c:v>0.11357282197462117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69184"/>
        <c:axId val="39070720"/>
      </c:lineChart>
      <c:catAx>
        <c:axId val="390691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070720"/>
        <c:crosses val="autoZero"/>
        <c:auto val="1"/>
        <c:lblAlgn val="ctr"/>
        <c:lblOffset val="100"/>
        <c:noMultiLvlLbl val="0"/>
      </c:catAx>
      <c:valAx>
        <c:axId val="3907072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39069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10581</xdr:colOff>
      <xdr:row>87</xdr:row>
      <xdr:rowOff>74083</xdr:rowOff>
    </xdr:from>
    <xdr:to>
      <xdr:col>52</xdr:col>
      <xdr:colOff>455083</xdr:colOff>
      <xdr:row>108</xdr:row>
      <xdr:rowOff>133350</xdr:rowOff>
    </xdr:to>
    <xdr:graphicFrame macro="">
      <xdr:nvGraphicFramePr>
        <xdr:cNvPr id="22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44</xdr:col>
      <xdr:colOff>95249</xdr:colOff>
      <xdr:row>109</xdr:row>
      <xdr:rowOff>46566</xdr:rowOff>
    </xdr:from>
    <xdr:to>
      <xdr:col>52</xdr:col>
      <xdr:colOff>571499</xdr:colOff>
      <xdr:row>130</xdr:row>
      <xdr:rowOff>95249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/Eurostat%20Emigr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Sheet1"/>
    </sheetNames>
    <sheetDataSet>
      <sheetData sheetId="0">
        <row r="29">
          <cell r="L29">
            <v>26800</v>
          </cell>
          <cell r="N29">
            <v>20357</v>
          </cell>
        </row>
      </sheetData>
      <sheetData sheetId="1">
        <row r="38">
          <cell r="J38">
            <v>56980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99"/>
  <sheetViews>
    <sheetView tabSelected="1" zoomScale="90" zoomScaleNormal="9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T1" sqref="T1"/>
    </sheetView>
  </sheetViews>
  <sheetFormatPr defaultRowHeight="14.4" x14ac:dyDescent="0.3"/>
  <cols>
    <col min="1" max="1" width="25.6640625" customWidth="1"/>
    <col min="22" max="22" width="9.21875" customWidth="1"/>
    <col min="25" max="25" width="13.44140625" customWidth="1"/>
  </cols>
  <sheetData>
    <row r="1" spans="1:24" x14ac:dyDescent="0.3">
      <c r="A1" t="s">
        <v>210</v>
      </c>
    </row>
    <row r="3" spans="1:24" ht="15" x14ac:dyDescent="0.25">
      <c r="B3">
        <v>1995</v>
      </c>
      <c r="C3">
        <f>B3+1</f>
        <v>1996</v>
      </c>
      <c r="D3">
        <f t="shared" ref="D3:X3" si="0">C3+1</f>
        <v>1997</v>
      </c>
      <c r="E3">
        <f t="shared" si="0"/>
        <v>1998</v>
      </c>
      <c r="F3">
        <f t="shared" si="0"/>
        <v>1999</v>
      </c>
      <c r="G3">
        <f t="shared" si="0"/>
        <v>2000</v>
      </c>
      <c r="H3">
        <f t="shared" si="0"/>
        <v>2001</v>
      </c>
      <c r="I3">
        <f t="shared" si="0"/>
        <v>2002</v>
      </c>
      <c r="J3">
        <f t="shared" si="0"/>
        <v>2003</v>
      </c>
      <c r="K3">
        <f t="shared" si="0"/>
        <v>2004</v>
      </c>
      <c r="L3">
        <f t="shared" si="0"/>
        <v>2005</v>
      </c>
      <c r="M3">
        <f t="shared" si="0"/>
        <v>2006</v>
      </c>
      <c r="N3">
        <f t="shared" si="0"/>
        <v>2007</v>
      </c>
      <c r="O3">
        <f t="shared" si="0"/>
        <v>2008</v>
      </c>
      <c r="P3">
        <f t="shared" si="0"/>
        <v>2009</v>
      </c>
      <c r="Q3">
        <f t="shared" si="0"/>
        <v>2010</v>
      </c>
      <c r="R3">
        <f t="shared" si="0"/>
        <v>2011</v>
      </c>
      <c r="S3">
        <f t="shared" si="0"/>
        <v>2012</v>
      </c>
      <c r="T3">
        <f t="shared" si="0"/>
        <v>2013</v>
      </c>
      <c r="U3">
        <f t="shared" si="0"/>
        <v>2014</v>
      </c>
      <c r="V3">
        <f t="shared" si="0"/>
        <v>2015</v>
      </c>
      <c r="W3">
        <f t="shared" si="0"/>
        <v>2016</v>
      </c>
      <c r="X3">
        <f t="shared" si="0"/>
        <v>2017</v>
      </c>
    </row>
    <row r="5" spans="1:24" ht="15" x14ac:dyDescent="0.25">
      <c r="A5" s="15" t="s">
        <v>139</v>
      </c>
    </row>
    <row r="6" spans="1:24" ht="15" x14ac:dyDescent="0.25">
      <c r="A6" s="15" t="s">
        <v>141</v>
      </c>
      <c r="T6" s="12"/>
    </row>
    <row r="7" spans="1:24" ht="15" x14ac:dyDescent="0.25">
      <c r="A7" t="s">
        <v>38</v>
      </c>
      <c r="B7" s="3">
        <v>52.828499999999998</v>
      </c>
      <c r="C7" s="3">
        <v>59.626800000000003</v>
      </c>
      <c r="D7" s="3">
        <v>72.940600000000003</v>
      </c>
      <c r="E7" s="3">
        <v>80.218199999999996</v>
      </c>
      <c r="F7" s="3">
        <v>92.491100000000003</v>
      </c>
      <c r="G7" s="3">
        <v>107.7993</v>
      </c>
      <c r="H7" s="3">
        <v>121.1987</v>
      </c>
      <c r="I7" s="3">
        <v>135.17910000000001</v>
      </c>
      <c r="J7" s="3">
        <v>144.8398</v>
      </c>
      <c r="K7" s="3">
        <v>155.47020000000001</v>
      </c>
      <c r="L7" s="3">
        <v>169.15289999999999</v>
      </c>
      <c r="M7" s="3">
        <v>183.75919999999999</v>
      </c>
      <c r="N7" s="3">
        <v>196.74860000000001</v>
      </c>
      <c r="O7" s="3">
        <v>186.87020000000001</v>
      </c>
      <c r="P7" s="3">
        <v>168.114</v>
      </c>
      <c r="Q7" s="3">
        <v>164.93119999999999</v>
      </c>
      <c r="R7" s="3">
        <v>171.04239999999999</v>
      </c>
      <c r="S7" s="3">
        <v>172.75470000000001</v>
      </c>
      <c r="T7" s="3">
        <v>179.4477</v>
      </c>
      <c r="U7" s="3">
        <v>189.04589999999999</v>
      </c>
      <c r="V7" s="3">
        <v>204.46180000000001</v>
      </c>
      <c r="W7" s="3">
        <v>217.62610000000001</v>
      </c>
      <c r="X7" s="3">
        <v>228.05240000000001</v>
      </c>
    </row>
    <row r="8" spans="1:24" ht="15" x14ac:dyDescent="0.25">
      <c r="A8" t="s">
        <v>39</v>
      </c>
      <c r="B8" s="3">
        <v>468.87900000000002</v>
      </c>
      <c r="C8" s="3">
        <v>505.108</v>
      </c>
      <c r="D8" s="3">
        <v>519.60699999999997</v>
      </c>
      <c r="E8" s="3">
        <v>551.39700000000005</v>
      </c>
      <c r="F8" s="3">
        <v>594.31600000000003</v>
      </c>
      <c r="G8" s="3">
        <v>646.25</v>
      </c>
      <c r="H8" s="3">
        <v>699.52800000000002</v>
      </c>
      <c r="I8" s="3">
        <v>749.28800000000001</v>
      </c>
      <c r="J8" s="3">
        <v>803.47199999999998</v>
      </c>
      <c r="K8" s="3">
        <v>861.42</v>
      </c>
      <c r="L8" s="3">
        <v>930.56600000000003</v>
      </c>
      <c r="M8" s="3">
        <v>1007.974</v>
      </c>
      <c r="N8" s="3">
        <v>1080.807</v>
      </c>
      <c r="O8" s="3">
        <v>1116.2070000000001</v>
      </c>
      <c r="P8" s="3">
        <v>1079.0340000000001</v>
      </c>
      <c r="Q8" s="3">
        <v>1080.913</v>
      </c>
      <c r="R8" s="3">
        <v>1075.1469999999999</v>
      </c>
      <c r="S8" s="3">
        <v>1055.1579999999999</v>
      </c>
      <c r="T8" s="3">
        <v>1031.2719999999999</v>
      </c>
      <c r="U8" s="3">
        <v>1041.1600000000001</v>
      </c>
      <c r="V8" s="3">
        <v>1079.348</v>
      </c>
      <c r="W8" s="3">
        <v>1119.6020000000001</v>
      </c>
      <c r="X8" s="3">
        <v>1159.9380000000001</v>
      </c>
    </row>
    <row r="9" spans="1:24" ht="15" x14ac:dyDescent="0.25">
      <c r="A9" t="s">
        <v>140</v>
      </c>
      <c r="B9" s="3">
        <v>91.024600000000007</v>
      </c>
      <c r="C9" s="3">
        <v>96.626800000000003</v>
      </c>
      <c r="D9" s="3">
        <v>103.3326</v>
      </c>
      <c r="E9" s="3">
        <v>110.7153</v>
      </c>
      <c r="F9" s="3">
        <v>119.6392</v>
      </c>
      <c r="G9" s="3">
        <v>128.46629999999999</v>
      </c>
      <c r="H9" s="3">
        <v>135.82749999999999</v>
      </c>
      <c r="I9" s="3">
        <v>142.63140000000001</v>
      </c>
      <c r="J9" s="3">
        <v>146.1583</v>
      </c>
      <c r="K9" s="3">
        <v>152.3716</v>
      </c>
      <c r="L9" s="3">
        <v>158.65260000000001</v>
      </c>
      <c r="M9" s="3">
        <v>166.24870000000001</v>
      </c>
      <c r="N9" s="3">
        <v>175.46770000000001</v>
      </c>
      <c r="O9" s="3">
        <v>178.87260000000001</v>
      </c>
      <c r="P9" s="3">
        <v>175.44820000000001</v>
      </c>
      <c r="Q9" s="3">
        <v>179.9298</v>
      </c>
      <c r="R9" s="3">
        <v>176.16659999999999</v>
      </c>
      <c r="S9" s="3">
        <v>169.66820000000001</v>
      </c>
      <c r="T9" s="3">
        <v>170.26929999999999</v>
      </c>
      <c r="U9" s="3">
        <v>173.4462</v>
      </c>
      <c r="V9" s="3">
        <v>178.82830000000001</v>
      </c>
      <c r="W9" s="3">
        <v>184.26660000000001</v>
      </c>
      <c r="X9" s="3">
        <v>190.3827</v>
      </c>
    </row>
    <row r="10" spans="1:24" ht="15" x14ac:dyDescent="0.25">
      <c r="A10" t="s">
        <v>41</v>
      </c>
      <c r="B10" s="3">
        <v>105.04819999999999</v>
      </c>
      <c r="C10" s="3">
        <v>115.4573</v>
      </c>
      <c r="D10" s="3">
        <v>126.48909999999999</v>
      </c>
      <c r="E10" s="3">
        <v>129.49549999999999</v>
      </c>
      <c r="F10" s="3">
        <v>140.39250000000001</v>
      </c>
      <c r="G10" s="3">
        <v>143.4665</v>
      </c>
      <c r="H10" s="3">
        <v>151.98699999999999</v>
      </c>
      <c r="I10" s="3">
        <v>162.274</v>
      </c>
      <c r="J10" s="3">
        <v>178.571</v>
      </c>
      <c r="K10" s="3">
        <v>193.01300000000001</v>
      </c>
      <c r="L10" s="3">
        <v>199.15299999999999</v>
      </c>
      <c r="M10" s="3">
        <v>217.83099999999999</v>
      </c>
      <c r="N10" s="3">
        <v>232.83099999999999</v>
      </c>
      <c r="O10" s="3">
        <v>242.096</v>
      </c>
      <c r="P10" s="3">
        <v>237.43100000000001</v>
      </c>
      <c r="Q10" s="3">
        <v>226.21</v>
      </c>
      <c r="R10" s="3">
        <v>207.75200000000001</v>
      </c>
      <c r="S10" s="3">
        <v>194.20400000000001</v>
      </c>
      <c r="T10" s="3">
        <v>180.38900000000001</v>
      </c>
      <c r="U10" s="3">
        <v>177.55940000000001</v>
      </c>
      <c r="V10" s="3">
        <v>173.154</v>
      </c>
      <c r="W10" s="3">
        <v>171.95939999999999</v>
      </c>
      <c r="X10" s="3">
        <v>177.85929999999999</v>
      </c>
    </row>
    <row r="11" spans="1:24" ht="15" x14ac:dyDescent="0.25">
      <c r="A11" t="s">
        <v>42</v>
      </c>
      <c r="B11" s="3">
        <v>5739.58</v>
      </c>
      <c r="C11" s="3">
        <v>5982.27</v>
      </c>
      <c r="D11" s="3">
        <v>6124.01</v>
      </c>
      <c r="E11" s="3">
        <v>6369.21</v>
      </c>
      <c r="F11" s="3">
        <v>6663.72</v>
      </c>
      <c r="G11" s="3">
        <v>7017.52</v>
      </c>
      <c r="H11" s="3">
        <v>7338.31</v>
      </c>
      <c r="I11" s="3">
        <v>7589.76</v>
      </c>
      <c r="J11" s="3">
        <v>7808.45</v>
      </c>
      <c r="K11" s="3">
        <v>8138.46</v>
      </c>
      <c r="L11" s="3">
        <v>8430.32</v>
      </c>
      <c r="M11" s="3">
        <v>8870.91</v>
      </c>
      <c r="N11" s="3">
        <v>9363.8700000000008</v>
      </c>
      <c r="O11" s="3">
        <v>9594.31</v>
      </c>
      <c r="P11" s="3">
        <v>9257.5</v>
      </c>
      <c r="Q11" s="3">
        <v>9512.1200000000008</v>
      </c>
      <c r="R11" s="3">
        <v>9768.23</v>
      </c>
      <c r="S11" s="3">
        <v>9824.3799999999992</v>
      </c>
      <c r="T11" s="3">
        <v>9933.5</v>
      </c>
      <c r="U11" s="3">
        <v>10108.25</v>
      </c>
      <c r="V11" s="3">
        <v>10379.549999999999</v>
      </c>
      <c r="W11" s="3">
        <v>10693.2</v>
      </c>
      <c r="X11" s="3">
        <v>11054.4</v>
      </c>
    </row>
    <row r="12" spans="1:24" ht="15" x14ac:dyDescent="0.25">
      <c r="A12" s="15" t="s">
        <v>142</v>
      </c>
    </row>
    <row r="13" spans="1:24" ht="15" x14ac:dyDescent="0.25">
      <c r="A13" t="s">
        <v>38</v>
      </c>
      <c r="B13" s="3">
        <v>81.654600000000002</v>
      </c>
      <c r="C13" s="3">
        <v>89.072299999999998</v>
      </c>
      <c r="D13" s="3">
        <v>98.672600000000003</v>
      </c>
      <c r="E13" s="3">
        <v>107.1079</v>
      </c>
      <c r="F13" s="3">
        <v>118.03449999999999</v>
      </c>
      <c r="G13" s="3">
        <v>129.27250000000001</v>
      </c>
      <c r="H13" s="3">
        <v>136.08940000000001</v>
      </c>
      <c r="I13" s="3">
        <v>144.03469999999999</v>
      </c>
      <c r="J13" s="3">
        <v>148.29419999999999</v>
      </c>
      <c r="K13" s="3">
        <v>155.08359999999999</v>
      </c>
      <c r="L13" s="3">
        <v>163.88339999999999</v>
      </c>
      <c r="M13" s="3">
        <v>172.84809999999999</v>
      </c>
      <c r="N13" s="3">
        <v>181.3733</v>
      </c>
      <c r="O13" s="3">
        <v>176.64009999999999</v>
      </c>
      <c r="P13" s="3">
        <v>165.3869</v>
      </c>
      <c r="Q13" s="3">
        <v>166.1575</v>
      </c>
      <c r="R13" s="3">
        <v>170.45779999999999</v>
      </c>
      <c r="S13" s="3">
        <v>170.71539999999999</v>
      </c>
      <c r="T13" s="3">
        <v>173.16390000000001</v>
      </c>
      <c r="U13" s="3">
        <v>182.16739999999999</v>
      </c>
      <c r="V13" s="3">
        <v>193.17930000000001</v>
      </c>
      <c r="W13" s="3">
        <v>201.8417</v>
      </c>
      <c r="X13" s="3">
        <v>208.85749999999999</v>
      </c>
    </row>
    <row r="14" spans="1:24" ht="15" x14ac:dyDescent="0.25">
      <c r="A14" t="s">
        <v>39</v>
      </c>
      <c r="B14" s="3">
        <v>710.45100000000002</v>
      </c>
      <c r="C14" s="3">
        <v>729.45299999999997</v>
      </c>
      <c r="D14" s="3">
        <v>756.36699999999996</v>
      </c>
      <c r="E14" s="3">
        <v>788.93600000000004</v>
      </c>
      <c r="F14" s="3">
        <v>824.31899999999996</v>
      </c>
      <c r="G14" s="3">
        <v>867.91800000000001</v>
      </c>
      <c r="H14" s="3">
        <v>902.64400000000001</v>
      </c>
      <c r="I14" s="3">
        <v>928.63800000000003</v>
      </c>
      <c r="J14" s="3">
        <v>958.23900000000003</v>
      </c>
      <c r="K14" s="3">
        <v>988.58399999999995</v>
      </c>
      <c r="L14" s="3">
        <v>1025.3900000000001</v>
      </c>
      <c r="M14" s="3">
        <v>1068.191</v>
      </c>
      <c r="N14" s="3">
        <v>1108.45</v>
      </c>
      <c r="O14" s="3">
        <v>1120.82</v>
      </c>
      <c r="P14" s="3">
        <v>1080.7639999999999</v>
      </c>
      <c r="Q14" s="3">
        <v>1080.913</v>
      </c>
      <c r="R14" s="3">
        <v>1070.1030000000001</v>
      </c>
      <c r="S14" s="3">
        <v>1042.0630000000001</v>
      </c>
      <c r="T14" s="3">
        <v>1024.6400000000001</v>
      </c>
      <c r="U14" s="3">
        <v>1038.5820000000001</v>
      </c>
      <c r="V14" s="3">
        <v>1071.1210000000001</v>
      </c>
      <c r="W14" s="3">
        <v>1099.682</v>
      </c>
      <c r="X14" s="3">
        <v>1126.537</v>
      </c>
    </row>
    <row r="15" spans="1:24" ht="15" x14ac:dyDescent="0.25">
      <c r="A15" t="s">
        <v>140</v>
      </c>
      <c r="B15" s="3">
        <v>136.87360000000001</v>
      </c>
      <c r="C15" s="3">
        <v>141.65960000000001</v>
      </c>
      <c r="D15" s="3">
        <v>147.9298</v>
      </c>
      <c r="E15" s="3">
        <v>155.01830000000001</v>
      </c>
      <c r="F15" s="3">
        <v>161.04570000000001</v>
      </c>
      <c r="G15" s="3">
        <v>167.14529999999999</v>
      </c>
      <c r="H15" s="3">
        <v>170.39340000000001</v>
      </c>
      <c r="I15" s="3">
        <v>171.70339999999999</v>
      </c>
      <c r="J15" s="3">
        <v>170.0993</v>
      </c>
      <c r="K15" s="3">
        <v>173.1808</v>
      </c>
      <c r="L15" s="3">
        <v>174.50880000000001</v>
      </c>
      <c r="M15" s="3">
        <v>177.21899999999999</v>
      </c>
      <c r="N15" s="3">
        <v>181.6353</v>
      </c>
      <c r="O15" s="3">
        <v>181.99719999999999</v>
      </c>
      <c r="P15" s="3">
        <v>176.5772</v>
      </c>
      <c r="Q15" s="3">
        <v>179.9298</v>
      </c>
      <c r="R15" s="3">
        <v>176.64279999999999</v>
      </c>
      <c r="S15" s="3">
        <v>169.52709999999999</v>
      </c>
      <c r="T15" s="3">
        <v>167.6112</v>
      </c>
      <c r="U15" s="3">
        <v>169.1294</v>
      </c>
      <c r="V15" s="3">
        <v>172.0745</v>
      </c>
      <c r="W15" s="3">
        <v>174.92930000000001</v>
      </c>
      <c r="X15" s="3">
        <v>178.1388</v>
      </c>
    </row>
    <row r="16" spans="1:24" ht="15" x14ac:dyDescent="0.25">
      <c r="A16" t="s">
        <v>41</v>
      </c>
      <c r="B16" s="3">
        <v>158.31100000000001</v>
      </c>
      <c r="C16" s="3">
        <v>162.989</v>
      </c>
      <c r="D16" s="3">
        <v>170.26300000000001</v>
      </c>
      <c r="E16" s="3">
        <v>177.17099999999999</v>
      </c>
      <c r="F16" s="3">
        <v>182.61699999999999</v>
      </c>
      <c r="G16" s="3">
        <v>189.86199999999999</v>
      </c>
      <c r="H16" s="3">
        <v>196.95699999999999</v>
      </c>
      <c r="I16" s="3">
        <v>203.18600000000001</v>
      </c>
      <c r="J16" s="3">
        <v>216.673</v>
      </c>
      <c r="K16" s="3">
        <v>227.404</v>
      </c>
      <c r="L16" s="3">
        <v>229.43</v>
      </c>
      <c r="M16" s="3">
        <v>242.77199999999999</v>
      </c>
      <c r="N16" s="3">
        <v>251.36</v>
      </c>
      <c r="O16" s="3">
        <v>250.24299999999999</v>
      </c>
      <c r="P16" s="3">
        <v>239.245</v>
      </c>
      <c r="Q16" s="3">
        <v>226.03149999999999</v>
      </c>
      <c r="R16" s="3">
        <v>205.38910000000001</v>
      </c>
      <c r="S16" s="3">
        <v>190.3947</v>
      </c>
      <c r="T16" s="3">
        <v>184.30539999999999</v>
      </c>
      <c r="U16" s="3">
        <v>185.51079999999999</v>
      </c>
      <c r="V16" s="3">
        <v>182.92189999999999</v>
      </c>
      <c r="W16" s="3">
        <v>180.59399999999999</v>
      </c>
      <c r="X16" s="3">
        <v>185.43029999999999</v>
      </c>
    </row>
    <row r="17" spans="1:24" ht="15" x14ac:dyDescent="0.25">
      <c r="A17" t="s">
        <v>42</v>
      </c>
      <c r="B17" s="3">
        <v>7392.8040000000001</v>
      </c>
      <c r="C17" s="3">
        <v>7511.4</v>
      </c>
      <c r="D17" s="3">
        <v>7707.4759999999997</v>
      </c>
      <c r="E17" s="3">
        <v>7930.93</v>
      </c>
      <c r="F17" s="3">
        <v>8162.8630000000003</v>
      </c>
      <c r="G17" s="3">
        <v>8475.5470000000005</v>
      </c>
      <c r="H17" s="3">
        <v>8651.3420000000006</v>
      </c>
      <c r="I17" s="3">
        <v>8731.8379999999997</v>
      </c>
      <c r="J17" s="3">
        <v>8788.5679999999993</v>
      </c>
      <c r="K17" s="3">
        <v>8985.2630000000008</v>
      </c>
      <c r="L17" s="3">
        <v>9134.7099999999991</v>
      </c>
      <c r="M17" s="3">
        <v>9430.7990000000009</v>
      </c>
      <c r="N17" s="3">
        <v>9716.9060000000009</v>
      </c>
      <c r="O17" s="3">
        <v>9763.4210000000003</v>
      </c>
      <c r="P17" s="3">
        <v>9323.3639999999996</v>
      </c>
      <c r="Q17" s="3">
        <v>9355.1329999999998</v>
      </c>
      <c r="R17" s="3">
        <v>9501.2620000000006</v>
      </c>
      <c r="S17" s="3">
        <v>9413.6450000000004</v>
      </c>
      <c r="T17" s="3">
        <v>9382.6319999999996</v>
      </c>
      <c r="U17" s="3">
        <v>9461.7459999999992</v>
      </c>
      <c r="V17" s="3">
        <v>9609.4089999999997</v>
      </c>
      <c r="W17" s="3">
        <v>9778.7279999999992</v>
      </c>
      <c r="X17" s="3">
        <v>9961.69</v>
      </c>
    </row>
    <row r="18" spans="1:24" ht="15" x14ac:dyDescent="0.25">
      <c r="A18" s="15" t="s">
        <v>185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4" ht="15" x14ac:dyDescent="0.25">
      <c r="A19" s="15" t="s">
        <v>142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4" ht="15" x14ac:dyDescent="0.25">
      <c r="A20" t="s">
        <v>38</v>
      </c>
      <c r="B20" s="3">
        <v>39.46528</v>
      </c>
      <c r="C20" s="3">
        <v>42.410649999999997</v>
      </c>
      <c r="D20" s="3">
        <v>45.150759999999998</v>
      </c>
      <c r="E20" s="3">
        <v>48.676319999999997</v>
      </c>
      <c r="F20" s="3">
        <v>53.268830000000001</v>
      </c>
      <c r="G20" s="3">
        <v>58.831290000000003</v>
      </c>
      <c r="H20" s="3">
        <v>61.496339999999996</v>
      </c>
      <c r="I20" s="3">
        <v>63.70879</v>
      </c>
      <c r="J20" s="3">
        <v>65.449089999999998</v>
      </c>
      <c r="K20" s="3">
        <v>67.855609999999999</v>
      </c>
      <c r="L20" s="3">
        <v>72.674120000000002</v>
      </c>
      <c r="M20" s="3">
        <v>77.509990000000002</v>
      </c>
      <c r="N20" s="3">
        <v>82.678489999999996</v>
      </c>
      <c r="O20" s="3">
        <v>82.510180000000005</v>
      </c>
      <c r="P20" s="3">
        <v>77.701239999999999</v>
      </c>
      <c r="Q20" s="3">
        <v>78.710179999999994</v>
      </c>
      <c r="R20" s="3">
        <v>78.278809999999993</v>
      </c>
      <c r="S20" s="3">
        <v>77.475859999999997</v>
      </c>
      <c r="T20" s="3">
        <v>77.54777</v>
      </c>
      <c r="U20" s="3">
        <v>79.145939999999996</v>
      </c>
      <c r="V20" s="3">
        <v>81.44117</v>
      </c>
      <c r="W20" s="3">
        <v>83.477199999999996</v>
      </c>
      <c r="X20" s="3">
        <v>85.146749999999997</v>
      </c>
    </row>
    <row r="21" spans="1:24" ht="15" x14ac:dyDescent="0.25">
      <c r="A21" t="s">
        <v>39</v>
      </c>
      <c r="B21" s="3">
        <v>420.94560000000001</v>
      </c>
      <c r="C21" s="3">
        <v>431.29079999999999</v>
      </c>
      <c r="D21" s="3">
        <v>443.62709999999998</v>
      </c>
      <c r="E21" s="3">
        <v>463.34550000000002</v>
      </c>
      <c r="F21" s="3">
        <v>485.98480000000001</v>
      </c>
      <c r="G21" s="3">
        <v>508.14499999999998</v>
      </c>
      <c r="H21" s="3">
        <v>527.07770000000005</v>
      </c>
      <c r="I21" s="3">
        <v>542.88459999999998</v>
      </c>
      <c r="J21" s="3">
        <v>555.82119999999998</v>
      </c>
      <c r="K21" s="3">
        <v>578.22850000000005</v>
      </c>
      <c r="L21" s="3">
        <v>601.35879999999997</v>
      </c>
      <c r="M21" s="3">
        <v>624.197</v>
      </c>
      <c r="N21" s="3">
        <v>644.5684</v>
      </c>
      <c r="O21" s="3">
        <v>640.35559999999998</v>
      </c>
      <c r="P21" s="3">
        <v>617.20519999999999</v>
      </c>
      <c r="Q21" s="3">
        <v>618.755</v>
      </c>
      <c r="R21" s="3">
        <v>604.19000000000005</v>
      </c>
      <c r="S21" s="3">
        <v>582.97799999999995</v>
      </c>
      <c r="T21" s="3">
        <v>565.12300000000005</v>
      </c>
      <c r="U21" s="3">
        <v>571.64300000000003</v>
      </c>
      <c r="V21" s="3">
        <v>591.25289999999995</v>
      </c>
      <c r="W21" s="3">
        <v>607.32230000000004</v>
      </c>
      <c r="X21" s="3">
        <v>620.18889999999999</v>
      </c>
    </row>
    <row r="22" spans="1:24" ht="15" x14ac:dyDescent="0.25">
      <c r="A22" t="s">
        <v>140</v>
      </c>
      <c r="B22" s="3">
        <v>86.268600000000006</v>
      </c>
      <c r="C22" s="3">
        <v>89.301900000000003</v>
      </c>
      <c r="D22" s="3">
        <v>92.284700000000001</v>
      </c>
      <c r="E22" s="3">
        <v>96.707599999999999</v>
      </c>
      <c r="F22" s="3">
        <v>101.7891</v>
      </c>
      <c r="G22" s="3">
        <v>105.545</v>
      </c>
      <c r="H22" s="3">
        <v>106.5468</v>
      </c>
      <c r="I22" s="3">
        <v>107.9455</v>
      </c>
      <c r="J22" s="3">
        <v>107.6499</v>
      </c>
      <c r="K22" s="3">
        <v>110.4051</v>
      </c>
      <c r="L22" s="3">
        <v>112.1561</v>
      </c>
      <c r="M22" s="3">
        <v>113.84520000000001</v>
      </c>
      <c r="N22" s="3">
        <v>116.7184</v>
      </c>
      <c r="O22" s="3">
        <v>118.3233</v>
      </c>
      <c r="P22" s="3">
        <v>115.5585</v>
      </c>
      <c r="Q22" s="3">
        <v>118.3291</v>
      </c>
      <c r="R22" s="3">
        <v>114.06399999999999</v>
      </c>
      <c r="S22" s="3">
        <v>107.7976</v>
      </c>
      <c r="T22" s="3">
        <v>106.50660000000001</v>
      </c>
      <c r="U22" s="3">
        <v>108.8981</v>
      </c>
      <c r="V22" s="3">
        <v>111.675</v>
      </c>
      <c r="W22" s="3">
        <v>113.5958</v>
      </c>
      <c r="X22" s="3">
        <v>115.6859</v>
      </c>
    </row>
    <row r="23" spans="1:24" ht="15" x14ac:dyDescent="0.25">
      <c r="A23" t="s">
        <v>41</v>
      </c>
      <c r="B23" s="3">
        <v>107.426</v>
      </c>
      <c r="C23" s="3">
        <v>110.61</v>
      </c>
      <c r="D23" s="3">
        <v>114.169</v>
      </c>
      <c r="E23" s="3">
        <v>119.55800000000001</v>
      </c>
      <c r="F23" s="3">
        <v>123.81399999999999</v>
      </c>
      <c r="G23" s="3">
        <v>126.85599999999999</v>
      </c>
      <c r="H23" s="3">
        <v>132.13999999999999</v>
      </c>
      <c r="I23" s="3">
        <v>138.49600000000001</v>
      </c>
      <c r="J23" s="3">
        <v>143.87899999999999</v>
      </c>
      <c r="K23" s="3">
        <v>150.08600000000001</v>
      </c>
      <c r="L23" s="3">
        <v>157.02199999999999</v>
      </c>
      <c r="M23" s="3">
        <v>161.62899999999999</v>
      </c>
      <c r="N23" s="3">
        <v>167.399</v>
      </c>
      <c r="O23" s="3">
        <v>172.374</v>
      </c>
      <c r="P23" s="3">
        <v>170.619</v>
      </c>
      <c r="Q23" s="3">
        <v>156.8032</v>
      </c>
      <c r="R23" s="3">
        <v>141.51849999999999</v>
      </c>
      <c r="S23" s="3">
        <v>130.16460000000001</v>
      </c>
      <c r="T23" s="3">
        <v>127.1063</v>
      </c>
      <c r="U23" s="3">
        <v>127.72369999999999</v>
      </c>
      <c r="V23" s="3">
        <v>126.0633</v>
      </c>
      <c r="W23" s="3">
        <v>123.92019999999999</v>
      </c>
      <c r="X23" s="3">
        <v>126.02679999999999</v>
      </c>
    </row>
    <row r="24" spans="1:24" ht="15" x14ac:dyDescent="0.25">
      <c r="A24" t="s">
        <v>42</v>
      </c>
      <c r="B24" s="3">
        <v>4204.79</v>
      </c>
      <c r="C24" s="3">
        <v>4284.9679999999998</v>
      </c>
      <c r="D24" s="3">
        <v>4363.6350000000002</v>
      </c>
      <c r="E24" s="3">
        <v>4499.7759999999998</v>
      </c>
      <c r="F24" s="3">
        <v>4647.9040000000005</v>
      </c>
      <c r="G24" s="3">
        <v>4787.6980000000003</v>
      </c>
      <c r="H24" s="3">
        <v>4881.5479999999998</v>
      </c>
      <c r="I24" s="3">
        <v>4924.9080000000004</v>
      </c>
      <c r="J24" s="3">
        <v>4977.1229999999996</v>
      </c>
      <c r="K24" s="3">
        <v>5063.2209999999995</v>
      </c>
      <c r="L24" s="3">
        <v>5156.8950000000004</v>
      </c>
      <c r="M24" s="3">
        <v>5262.5479999999998</v>
      </c>
      <c r="N24" s="3">
        <v>5354.6909999999998</v>
      </c>
      <c r="O24" s="3">
        <v>5369.4960000000001</v>
      </c>
      <c r="P24" s="3">
        <v>5313.1279999999997</v>
      </c>
      <c r="Q24" s="3">
        <v>5376.4319999999998</v>
      </c>
      <c r="R24" s="3">
        <v>5374.5559999999996</v>
      </c>
      <c r="S24" s="3">
        <v>5307.7470000000003</v>
      </c>
      <c r="T24" s="3">
        <v>5271.07</v>
      </c>
      <c r="U24" s="3">
        <v>5311.4290000000001</v>
      </c>
      <c r="V24" s="3">
        <v>5404.299</v>
      </c>
      <c r="W24" s="3">
        <v>5496.62</v>
      </c>
      <c r="X24" s="3">
        <v>5580.723</v>
      </c>
    </row>
    <row r="25" spans="1:24" ht="15" x14ac:dyDescent="0.25">
      <c r="A25" s="15" t="s">
        <v>186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4" ht="15" x14ac:dyDescent="0.25">
      <c r="A26" s="15" t="s">
        <v>142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4" ht="15" x14ac:dyDescent="0.25">
      <c r="A27" t="s">
        <v>38</v>
      </c>
      <c r="B27" s="3">
        <v>14.44525</v>
      </c>
      <c r="C27" s="3">
        <v>16.70102</v>
      </c>
      <c r="D27" s="3">
        <v>19.466380000000001</v>
      </c>
      <c r="E27" s="3">
        <v>22.01389</v>
      </c>
      <c r="F27" s="3">
        <v>25.33568</v>
      </c>
      <c r="G27" s="3">
        <v>26.49033</v>
      </c>
      <c r="H27" s="3">
        <v>28.356719999999999</v>
      </c>
      <c r="I27" s="3">
        <v>30.16554</v>
      </c>
      <c r="J27" s="3">
        <v>31.520029999999998</v>
      </c>
      <c r="K27" s="3">
        <v>34.764420000000001</v>
      </c>
      <c r="L27" s="3">
        <v>39.759430000000002</v>
      </c>
      <c r="M27" s="3">
        <v>41.036349999999999</v>
      </c>
      <c r="N27" s="3">
        <v>42.931190000000001</v>
      </c>
      <c r="O27" s="3">
        <v>39.007930000000002</v>
      </c>
      <c r="P27" s="3">
        <v>31.63214</v>
      </c>
      <c r="Q27" s="3">
        <v>29.524819999999998</v>
      </c>
      <c r="R27" s="3">
        <v>30.472709999999999</v>
      </c>
      <c r="S27" s="3">
        <v>33.091279999999998</v>
      </c>
      <c r="T27" s="3">
        <v>30.899349999999998</v>
      </c>
      <c r="U27" s="3">
        <v>35.32497</v>
      </c>
      <c r="V27" s="3">
        <v>41.255980000000001</v>
      </c>
      <c r="W27" s="3">
        <v>46.176250000000003</v>
      </c>
      <c r="X27" s="3">
        <v>50.218200000000003</v>
      </c>
    </row>
    <row r="28" spans="1:24" ht="15" x14ac:dyDescent="0.25">
      <c r="A28" t="s">
        <v>39</v>
      </c>
      <c r="B28" s="3">
        <v>165.1105</v>
      </c>
      <c r="C28" s="3">
        <v>169.39400000000001</v>
      </c>
      <c r="D28" s="3">
        <v>177.92179999999999</v>
      </c>
      <c r="E28" s="3">
        <v>198.06569999999999</v>
      </c>
      <c r="F28" s="3">
        <v>218.74789999999999</v>
      </c>
      <c r="G28" s="3">
        <v>233.226</v>
      </c>
      <c r="H28" s="3">
        <v>244.4127</v>
      </c>
      <c r="I28" s="3">
        <v>252.83340000000001</v>
      </c>
      <c r="J28" s="3">
        <v>267.79649999999998</v>
      </c>
      <c r="K28" s="3">
        <v>281.34969999999998</v>
      </c>
      <c r="L28" s="3">
        <v>301.25810000000001</v>
      </c>
      <c r="M28" s="3">
        <v>322.69979999999998</v>
      </c>
      <c r="N28" s="3">
        <v>337.10570000000001</v>
      </c>
      <c r="O28" s="3">
        <v>321.20979999999997</v>
      </c>
      <c r="P28" s="3">
        <v>263.43349999999998</v>
      </c>
      <c r="Q28" s="3">
        <v>248.98699999999999</v>
      </c>
      <c r="R28" s="3">
        <v>231.71299999999999</v>
      </c>
      <c r="S28" s="3">
        <v>215.358</v>
      </c>
      <c r="T28" s="3">
        <v>210.001</v>
      </c>
      <c r="U28" s="3">
        <v>217.339</v>
      </c>
      <c r="V28" s="3">
        <v>230.934</v>
      </c>
      <c r="W28" s="3">
        <v>243.29929999999999</v>
      </c>
      <c r="X28" s="3">
        <v>254.89099999999999</v>
      </c>
    </row>
    <row r="29" spans="1:24" ht="15" x14ac:dyDescent="0.25">
      <c r="A29" t="s">
        <v>140</v>
      </c>
      <c r="B29" s="3">
        <v>29.281479999999998</v>
      </c>
      <c r="C29" s="3">
        <v>30.780080000000002</v>
      </c>
      <c r="D29" s="3">
        <v>35.168559999999999</v>
      </c>
      <c r="E29" s="3">
        <v>39.297420000000002</v>
      </c>
      <c r="F29" s="3">
        <v>41.686360000000001</v>
      </c>
      <c r="G29" s="3">
        <v>43.383380000000002</v>
      </c>
      <c r="H29" s="3">
        <v>43.800460000000001</v>
      </c>
      <c r="I29" s="3">
        <v>42.320250000000001</v>
      </c>
      <c r="J29" s="3">
        <v>39.224350000000001</v>
      </c>
      <c r="K29" s="3">
        <v>39.280929999999998</v>
      </c>
      <c r="L29" s="3">
        <v>39.317749999999997</v>
      </c>
      <c r="M29" s="3">
        <v>38.985100000000003</v>
      </c>
      <c r="N29" s="3">
        <v>40.19435</v>
      </c>
      <c r="O29" s="3">
        <v>40.342660000000002</v>
      </c>
      <c r="P29" s="3">
        <v>37.288589999999999</v>
      </c>
      <c r="Q29" s="3">
        <v>36.937719999999999</v>
      </c>
      <c r="R29" s="3">
        <v>32.31427</v>
      </c>
      <c r="S29" s="3">
        <v>26.94303</v>
      </c>
      <c r="T29" s="3">
        <v>25.580960000000001</v>
      </c>
      <c r="U29" s="3">
        <v>26.301770000000001</v>
      </c>
      <c r="V29" s="3">
        <v>27.77656</v>
      </c>
      <c r="W29" s="3">
        <v>28.860389999999999</v>
      </c>
      <c r="X29" s="3">
        <v>30.43618</v>
      </c>
    </row>
    <row r="30" spans="1:24" ht="15" x14ac:dyDescent="0.25">
      <c r="A30" t="s">
        <v>41</v>
      </c>
      <c r="B30" s="3">
        <v>27.391999999999999</v>
      </c>
      <c r="C30" s="3">
        <v>30.059000000000001</v>
      </c>
      <c r="D30" s="3">
        <v>30.78</v>
      </c>
      <c r="E30" s="3">
        <v>37.249000000000002</v>
      </c>
      <c r="F30" s="3">
        <v>40.284999999999997</v>
      </c>
      <c r="G30" s="3">
        <v>41.353999999999999</v>
      </c>
      <c r="H30" s="3">
        <v>41.941000000000003</v>
      </c>
      <c r="I30" s="3">
        <v>41.493000000000002</v>
      </c>
      <c r="J30" s="3">
        <v>47.991</v>
      </c>
      <c r="K30" s="3">
        <v>50.615000000000002</v>
      </c>
      <c r="L30" s="3">
        <v>44.091000000000001</v>
      </c>
      <c r="M30" s="3">
        <v>51.75</v>
      </c>
      <c r="N30" s="3">
        <v>60.95</v>
      </c>
      <c r="O30" s="3">
        <v>56.905000000000001</v>
      </c>
      <c r="P30" s="3">
        <v>49.393999999999998</v>
      </c>
      <c r="Q30" s="3">
        <v>39.697989999999997</v>
      </c>
      <c r="R30" s="3">
        <v>31.56127</v>
      </c>
      <c r="S30" s="3">
        <v>24.15767</v>
      </c>
      <c r="T30" s="3">
        <v>21.896789999999999</v>
      </c>
      <c r="U30" s="3">
        <v>21.28613</v>
      </c>
      <c r="V30" s="3">
        <v>19.118379999999998</v>
      </c>
      <c r="W30" s="3">
        <v>18.732859999999999</v>
      </c>
      <c r="X30" s="3">
        <v>21.47878</v>
      </c>
    </row>
    <row r="31" spans="1:24" ht="15" x14ac:dyDescent="0.25">
      <c r="A31" t="s">
        <v>42</v>
      </c>
      <c r="B31" s="3">
        <v>1555.23</v>
      </c>
      <c r="C31" s="3">
        <v>1582.89</v>
      </c>
      <c r="D31" s="3">
        <v>1624.3150000000001</v>
      </c>
      <c r="E31" s="3">
        <v>1722.598</v>
      </c>
      <c r="F31" s="3">
        <v>1827.2329999999999</v>
      </c>
      <c r="G31" s="3">
        <v>1911.367</v>
      </c>
      <c r="H31" s="3">
        <v>1931.963</v>
      </c>
      <c r="I31" s="3">
        <v>1907.0709999999999</v>
      </c>
      <c r="J31" s="3">
        <v>1928.4179999999999</v>
      </c>
      <c r="K31" s="3">
        <v>1979.047</v>
      </c>
      <c r="L31" s="3">
        <v>2030.5119999999999</v>
      </c>
      <c r="M31" s="3">
        <v>2139.2069999999999</v>
      </c>
      <c r="N31" s="3">
        <v>2246.5279999999998</v>
      </c>
      <c r="O31" s="3">
        <v>2230.3200000000002</v>
      </c>
      <c r="P31" s="3">
        <v>1976.3230000000001</v>
      </c>
      <c r="Q31" s="3">
        <v>1973.36</v>
      </c>
      <c r="R31" s="3">
        <v>2004.33</v>
      </c>
      <c r="S31" s="3">
        <v>1937.652</v>
      </c>
      <c r="T31" s="3">
        <v>1887.883</v>
      </c>
      <c r="U31" s="3">
        <v>1912.691</v>
      </c>
      <c r="V31" s="3">
        <v>1956.058</v>
      </c>
      <c r="W31" s="3">
        <v>2014.8040000000001</v>
      </c>
      <c r="X31" s="3">
        <v>2102.944</v>
      </c>
    </row>
    <row r="32" spans="1:24" ht="15" x14ac:dyDescent="0.25">
      <c r="A32" s="15" t="s">
        <v>187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7" ht="15" x14ac:dyDescent="0.25">
      <c r="A33" s="15" t="s">
        <v>142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7" ht="15" x14ac:dyDescent="0.25">
      <c r="A34" t="s">
        <v>38</v>
      </c>
      <c r="B34" s="3">
        <v>9.2704299999999993</v>
      </c>
      <c r="C34" s="3">
        <v>10.98199</v>
      </c>
      <c r="D34" s="3">
        <v>12.94215</v>
      </c>
      <c r="E34" s="3">
        <v>14.06123</v>
      </c>
      <c r="F34" s="3">
        <v>15.73517</v>
      </c>
      <c r="G34" s="3">
        <v>16.832740000000001</v>
      </c>
      <c r="H34" s="3">
        <v>17.55894</v>
      </c>
      <c r="I34" s="3">
        <v>18.208369999999999</v>
      </c>
      <c r="J34" s="3">
        <v>19.591100000000001</v>
      </c>
      <c r="K34" s="3">
        <v>21.651890000000002</v>
      </c>
      <c r="L34" s="3">
        <v>24.52495</v>
      </c>
      <c r="M34" s="3">
        <v>25.950530000000001</v>
      </c>
      <c r="N34" s="3">
        <v>25.58511</v>
      </c>
      <c r="O34" s="3">
        <v>23.194220000000001</v>
      </c>
      <c r="P34" s="3">
        <v>15.91409</v>
      </c>
      <c r="Q34" s="3">
        <v>11.220319999999999</v>
      </c>
      <c r="R34" s="3">
        <v>9.5313099999999995</v>
      </c>
      <c r="S34" s="3">
        <v>9.4050600000000006</v>
      </c>
      <c r="T34" s="3">
        <v>10.571099999999999</v>
      </c>
      <c r="U34" s="3">
        <v>11.59947</v>
      </c>
      <c r="V34" s="3">
        <v>12.68343</v>
      </c>
      <c r="W34" s="3">
        <v>14.003959999999999</v>
      </c>
      <c r="X34" s="3">
        <v>15.3306</v>
      </c>
    </row>
    <row r="35" spans="1:27" ht="15" x14ac:dyDescent="0.25">
      <c r="A35" t="s">
        <v>39</v>
      </c>
      <c r="B35" s="3">
        <v>118.4379</v>
      </c>
      <c r="C35" s="3">
        <v>116.0973</v>
      </c>
      <c r="D35" s="3">
        <v>118.5073</v>
      </c>
      <c r="E35" s="3">
        <v>127.7415</v>
      </c>
      <c r="F35" s="3">
        <v>139.988</v>
      </c>
      <c r="G35" s="3">
        <v>148.34200000000001</v>
      </c>
      <c r="H35" s="3">
        <v>158.85499999999999</v>
      </c>
      <c r="I35" s="3">
        <v>168.6369</v>
      </c>
      <c r="J35" s="3">
        <v>179.6765</v>
      </c>
      <c r="K35" s="3">
        <v>189.29499999999999</v>
      </c>
      <c r="L35" s="3">
        <v>201.9974</v>
      </c>
      <c r="M35" s="3">
        <v>215.4682</v>
      </c>
      <c r="N35" s="3">
        <v>220.57169999999999</v>
      </c>
      <c r="O35" s="3">
        <v>207.8716</v>
      </c>
      <c r="P35" s="3">
        <v>173.35380000000001</v>
      </c>
      <c r="Q35" s="3">
        <v>154.54499999999999</v>
      </c>
      <c r="R35" s="3">
        <v>136.45400000000001</v>
      </c>
      <c r="S35" s="3">
        <v>125.11579999999999</v>
      </c>
      <c r="T35" s="3">
        <v>116.2021</v>
      </c>
      <c r="U35" s="3">
        <v>115.9851</v>
      </c>
      <c r="V35" s="3">
        <v>122.1048</v>
      </c>
      <c r="W35" s="3">
        <v>127.23260000000001</v>
      </c>
      <c r="X35" s="3">
        <v>132.9204</v>
      </c>
    </row>
    <row r="36" spans="1:27" ht="15" x14ac:dyDescent="0.25">
      <c r="A36" t="s">
        <v>140</v>
      </c>
      <c r="B36" s="3">
        <v>21.090509999999998</v>
      </c>
      <c r="C36" s="3">
        <v>21.959890000000001</v>
      </c>
      <c r="D36" s="3">
        <v>24.82272</v>
      </c>
      <c r="E36" s="3">
        <v>27.02946</v>
      </c>
      <c r="F36" s="3">
        <v>28.341059999999999</v>
      </c>
      <c r="G36" s="3">
        <v>29.39669</v>
      </c>
      <c r="H36" s="3">
        <v>30.05491</v>
      </c>
      <c r="I36" s="3">
        <v>29.28219</v>
      </c>
      <c r="J36" s="3">
        <v>26.73621</v>
      </c>
      <c r="K36" s="3">
        <v>26.26032</v>
      </c>
      <c r="L36" s="3">
        <v>25.871220000000001</v>
      </c>
      <c r="M36" s="3">
        <v>24.708939999999998</v>
      </c>
      <c r="N36" s="3">
        <v>24.590879999999999</v>
      </c>
      <c r="O36" s="3">
        <v>23.517939999999999</v>
      </c>
      <c r="P36" s="3">
        <v>21.870740000000001</v>
      </c>
      <c r="Q36" s="3">
        <v>21.039750000000002</v>
      </c>
      <c r="R36" s="3">
        <v>18.880030000000001</v>
      </c>
      <c r="S36" s="3">
        <v>15.09736</v>
      </c>
      <c r="T36" s="3">
        <v>13.264749999999999</v>
      </c>
      <c r="U36" s="3">
        <v>12.86491</v>
      </c>
      <c r="V36" s="3">
        <v>13.297409999999999</v>
      </c>
      <c r="W36" s="3">
        <v>13.614699999999999</v>
      </c>
      <c r="X36" s="3">
        <v>14.066459999999999</v>
      </c>
    </row>
    <row r="37" spans="1:27" ht="15" x14ac:dyDescent="0.25">
      <c r="A37" t="s">
        <v>41</v>
      </c>
      <c r="B37" s="3">
        <v>20.465920000000001</v>
      </c>
      <c r="C37" s="3">
        <v>21.453790000000001</v>
      </c>
      <c r="D37" s="3">
        <v>21.14837</v>
      </c>
      <c r="E37" s="3">
        <v>24.824000000000002</v>
      </c>
      <c r="F37" s="3">
        <v>26.071490000000001</v>
      </c>
      <c r="G37" s="3">
        <v>26.245950000000001</v>
      </c>
      <c r="H37" s="3">
        <v>26.3002</v>
      </c>
      <c r="I37" s="3">
        <v>24.494340000000001</v>
      </c>
      <c r="J37" s="3">
        <v>28.91535</v>
      </c>
      <c r="K37" s="3">
        <v>31.493729999999999</v>
      </c>
      <c r="L37" s="3">
        <v>26.562919999999998</v>
      </c>
      <c r="M37" s="3">
        <v>29.865500000000001</v>
      </c>
      <c r="N37" s="3">
        <v>33.188899999999997</v>
      </c>
      <c r="O37" s="3">
        <v>28.805040000000002</v>
      </c>
      <c r="P37" s="3">
        <v>25.748919999999998</v>
      </c>
      <c r="Q37" s="3">
        <v>20.05396</v>
      </c>
      <c r="R37" s="3">
        <v>16.691610000000001</v>
      </c>
      <c r="S37" s="3">
        <v>13.97631</v>
      </c>
      <c r="T37" s="3">
        <v>11.72194</v>
      </c>
      <c r="U37" s="3">
        <v>9.7979500000000002</v>
      </c>
      <c r="V37" s="3">
        <v>8.8971900000000002</v>
      </c>
      <c r="W37" s="3">
        <v>8.8260500000000004</v>
      </c>
      <c r="X37" s="3">
        <v>10.208299999999999</v>
      </c>
    </row>
    <row r="38" spans="1:27" x14ac:dyDescent="0.3">
      <c r="A38" t="s">
        <v>42</v>
      </c>
      <c r="B38" s="3">
        <v>982.61800000000005</v>
      </c>
      <c r="C38" s="3">
        <v>976.19799999999998</v>
      </c>
      <c r="D38" s="3">
        <v>976.54899999999998</v>
      </c>
      <c r="E38" s="3">
        <v>1001.058</v>
      </c>
      <c r="F38" s="3">
        <v>1040.5450000000001</v>
      </c>
      <c r="G38" s="3">
        <v>1069.4960000000001</v>
      </c>
      <c r="H38" s="3">
        <v>1076.2449999999999</v>
      </c>
      <c r="I38" s="3">
        <v>1070.902</v>
      </c>
      <c r="J38" s="3">
        <v>1089.979</v>
      </c>
      <c r="K38" s="3">
        <v>1110.8989999999999</v>
      </c>
      <c r="L38" s="3">
        <v>1130.4659999999999</v>
      </c>
      <c r="M38" s="3">
        <v>1180.3330000000001</v>
      </c>
      <c r="N38" s="3">
        <v>1211.258</v>
      </c>
      <c r="O38" s="3">
        <v>1177.623</v>
      </c>
      <c r="P38" s="3">
        <v>1062.163</v>
      </c>
      <c r="Q38" s="3">
        <v>1026.6600000000001</v>
      </c>
      <c r="R38" s="3">
        <v>1027.3019999999999</v>
      </c>
      <c r="S38" s="3">
        <v>986.81299999999999</v>
      </c>
      <c r="T38" s="3">
        <v>952.29</v>
      </c>
      <c r="U38" s="3">
        <v>942.71199999999999</v>
      </c>
      <c r="V38" s="3">
        <v>948.64719297976887</v>
      </c>
      <c r="W38" s="3">
        <v>968.07519838321946</v>
      </c>
      <c r="X38" s="3">
        <v>1001.4281953241007</v>
      </c>
    </row>
    <row r="39" spans="1:27" x14ac:dyDescent="0.3">
      <c r="A39" s="15" t="s">
        <v>188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7" x14ac:dyDescent="0.3">
      <c r="A40" s="15" t="s">
        <v>142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7" x14ac:dyDescent="0.3">
      <c r="A41" t="s">
        <v>38</v>
      </c>
      <c r="B41" s="3">
        <v>46.393500000000003</v>
      </c>
      <c r="C41" s="3">
        <v>52.174599999999998</v>
      </c>
      <c r="D41" s="3">
        <v>61.342199999999998</v>
      </c>
      <c r="E41" s="3">
        <v>75.495199999999997</v>
      </c>
      <c r="F41" s="3">
        <v>87.215699999999998</v>
      </c>
      <c r="G41" s="3">
        <v>104.4807</v>
      </c>
      <c r="H41" s="3">
        <v>113.78660000000001</v>
      </c>
      <c r="I41" s="3">
        <v>120.319</v>
      </c>
      <c r="J41" s="3">
        <v>121.33369999999999</v>
      </c>
      <c r="K41" s="3">
        <v>130.66499999999999</v>
      </c>
      <c r="L41" s="3">
        <v>138.9307</v>
      </c>
      <c r="M41" s="3">
        <v>148.63730000000001</v>
      </c>
      <c r="N41" s="3">
        <v>162.95169999999999</v>
      </c>
      <c r="O41" s="3">
        <v>162.7319</v>
      </c>
      <c r="P41" s="3">
        <v>161.00370000000001</v>
      </c>
      <c r="Q41" s="3">
        <v>171.33150000000001</v>
      </c>
      <c r="R41" s="3">
        <v>174.9768</v>
      </c>
      <c r="S41" s="3">
        <v>178.69970000000001</v>
      </c>
      <c r="T41" s="3">
        <v>183.1277</v>
      </c>
      <c r="U41" s="3">
        <v>205.27359999999999</v>
      </c>
      <c r="V41" s="3">
        <v>231.42500000000001</v>
      </c>
      <c r="W41" s="3">
        <v>247.66720000000001</v>
      </c>
      <c r="X41" s="3">
        <v>264.3</v>
      </c>
      <c r="Y41" s="7"/>
      <c r="AA41" s="7"/>
    </row>
    <row r="42" spans="1:27" x14ac:dyDescent="0.3">
      <c r="A42" t="s">
        <v>39</v>
      </c>
      <c r="B42" s="3">
        <v>134.309</v>
      </c>
      <c r="C42" s="3">
        <v>147.65600000000001</v>
      </c>
      <c r="D42" s="3">
        <v>169.208</v>
      </c>
      <c r="E42" s="3">
        <v>182.804</v>
      </c>
      <c r="F42" s="3">
        <v>197.43700000000001</v>
      </c>
      <c r="G42" s="3">
        <v>218.136</v>
      </c>
      <c r="H42" s="3">
        <v>226.15299999999999</v>
      </c>
      <c r="I42" s="3">
        <v>229.244</v>
      </c>
      <c r="J42" s="3">
        <v>237.08199999999999</v>
      </c>
      <c r="K42" s="3">
        <v>247.16300000000001</v>
      </c>
      <c r="L42" s="3">
        <v>251.541</v>
      </c>
      <c r="M42" s="3">
        <v>263.95400000000001</v>
      </c>
      <c r="N42" s="3">
        <v>285.74200000000002</v>
      </c>
      <c r="O42" s="3">
        <v>283.32100000000003</v>
      </c>
      <c r="P42" s="3">
        <v>252.09100000000001</v>
      </c>
      <c r="Q42" s="3">
        <v>275.84699999999998</v>
      </c>
      <c r="R42" s="3">
        <v>296.27699999999999</v>
      </c>
      <c r="S42" s="3">
        <v>299.47199999999998</v>
      </c>
      <c r="T42" s="3">
        <v>312.39299999999997</v>
      </c>
      <c r="U42" s="3">
        <v>328.19299999999998</v>
      </c>
      <c r="V42" s="3">
        <v>344.1361</v>
      </c>
      <c r="W42" s="3">
        <v>362.25080000000003</v>
      </c>
      <c r="X42" s="3">
        <v>381.9</v>
      </c>
      <c r="Y42" s="7"/>
      <c r="AA42" s="7"/>
    </row>
    <row r="43" spans="1:27" x14ac:dyDescent="0.3">
      <c r="A43" t="s">
        <v>140</v>
      </c>
      <c r="B43" s="3">
        <v>28.83511</v>
      </c>
      <c r="C43" s="3">
        <v>30.53755</v>
      </c>
      <c r="D43" s="3">
        <v>32.782769999999999</v>
      </c>
      <c r="E43" s="3">
        <v>35.408859999999997</v>
      </c>
      <c r="F43" s="3">
        <v>36.690339999999999</v>
      </c>
      <c r="G43" s="3">
        <v>39.787129999999998</v>
      </c>
      <c r="H43" s="3">
        <v>40.68365</v>
      </c>
      <c r="I43" s="3">
        <v>41.936300000000003</v>
      </c>
      <c r="J43" s="3">
        <v>43.317979999999999</v>
      </c>
      <c r="K43" s="3">
        <v>45.251649999999998</v>
      </c>
      <c r="L43" s="3">
        <v>45.47157</v>
      </c>
      <c r="M43" s="3">
        <v>51.096980000000002</v>
      </c>
      <c r="N43" s="3">
        <v>54.833660000000002</v>
      </c>
      <c r="O43" s="3">
        <v>54.656750000000002</v>
      </c>
      <c r="P43" s="3">
        <v>49.078060000000001</v>
      </c>
      <c r="Q43" s="3">
        <v>53.750889999999998</v>
      </c>
      <c r="R43" s="3">
        <v>57.532690000000002</v>
      </c>
      <c r="S43" s="3">
        <v>59.492010000000001</v>
      </c>
      <c r="T43" s="3">
        <v>63.647959999999998</v>
      </c>
      <c r="U43" s="3">
        <v>66.158019999999993</v>
      </c>
      <c r="V43" s="3">
        <v>69.687160000000006</v>
      </c>
      <c r="W43" s="3">
        <v>73.061499999999995</v>
      </c>
      <c r="X43" s="3">
        <v>76.900000000000006</v>
      </c>
      <c r="Y43" s="7"/>
      <c r="AA43" s="7"/>
    </row>
    <row r="44" spans="1:27" x14ac:dyDescent="0.3">
      <c r="A44" t="s">
        <v>41</v>
      </c>
      <c r="B44" s="3">
        <v>21.131910000000001</v>
      </c>
      <c r="C44" s="3">
        <v>21.995039999999999</v>
      </c>
      <c r="D44" s="3">
        <v>27.076530000000002</v>
      </c>
      <c r="E44" s="3">
        <v>28.298870000000001</v>
      </c>
      <c r="F44" s="3">
        <v>35.21649</v>
      </c>
      <c r="G44" s="3">
        <v>43.028619999999997</v>
      </c>
      <c r="H44" s="3">
        <v>43.08034</v>
      </c>
      <c r="I44" s="3">
        <v>39.924869999999999</v>
      </c>
      <c r="J44" s="3">
        <v>39.63176</v>
      </c>
      <c r="K44" s="3">
        <v>46.983690000000003</v>
      </c>
      <c r="L44" s="3">
        <v>48.552700000000002</v>
      </c>
      <c r="M44" s="3">
        <v>51.083629999999999</v>
      </c>
      <c r="N44" s="3">
        <v>56.507869999999997</v>
      </c>
      <c r="O44" s="3">
        <v>58.470269999999999</v>
      </c>
      <c r="P44" s="3">
        <v>47.641970000000001</v>
      </c>
      <c r="Q44" s="3">
        <v>49.957929999999998</v>
      </c>
      <c r="R44" s="3">
        <v>49.971510000000002</v>
      </c>
      <c r="S44" s="3">
        <v>50.557830000000003</v>
      </c>
      <c r="T44" s="3">
        <v>51.654719999999998</v>
      </c>
      <c r="U44" s="3">
        <v>55.510939999999998</v>
      </c>
      <c r="V44" s="3">
        <v>55.563220000000001</v>
      </c>
      <c r="W44" s="3">
        <v>56.232199999999999</v>
      </c>
      <c r="X44" s="3">
        <v>58.56</v>
      </c>
      <c r="Y44" s="7"/>
      <c r="AA44" s="7"/>
    </row>
    <row r="45" spans="1:27" x14ac:dyDescent="0.3">
      <c r="A45" t="s">
        <v>42</v>
      </c>
      <c r="B45" s="3">
        <v>1789.6969999999999</v>
      </c>
      <c r="C45" s="3">
        <v>1878.65</v>
      </c>
      <c r="D45" s="3">
        <v>2086.6469999999999</v>
      </c>
      <c r="E45" s="3">
        <v>2237.4029999999998</v>
      </c>
      <c r="F45" s="3">
        <v>2365.6469999999999</v>
      </c>
      <c r="G45" s="3">
        <v>2674.973</v>
      </c>
      <c r="H45" s="3">
        <v>2773.9479999999999</v>
      </c>
      <c r="I45" s="3">
        <v>2833.31</v>
      </c>
      <c r="J45" s="3">
        <v>2862.0079999999998</v>
      </c>
      <c r="K45" s="3">
        <v>3096.4349999999999</v>
      </c>
      <c r="L45" s="3">
        <v>3255.857</v>
      </c>
      <c r="M45" s="3">
        <v>3535.91</v>
      </c>
      <c r="N45" s="3">
        <v>3790.0790000000002</v>
      </c>
      <c r="O45" s="3">
        <v>3830.451</v>
      </c>
      <c r="P45" s="3">
        <v>3347.0140000000001</v>
      </c>
      <c r="Q45" s="3">
        <v>3726.049</v>
      </c>
      <c r="R45" s="3">
        <v>3968.9319999999998</v>
      </c>
      <c r="S45" s="3">
        <v>4072.6990000000001</v>
      </c>
      <c r="T45" s="3">
        <v>4158.6549999999997</v>
      </c>
      <c r="U45" s="3">
        <v>4330.7650000000003</v>
      </c>
      <c r="V45" s="3">
        <v>4554.7139999999999</v>
      </c>
      <c r="W45" s="3">
        <v>4752.2960000000003</v>
      </c>
      <c r="X45" s="3">
        <v>4991.8999999999996</v>
      </c>
      <c r="Y45" s="7"/>
    </row>
    <row r="46" spans="1:27" x14ac:dyDescent="0.3">
      <c r="A46" s="15" t="s">
        <v>189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7" x14ac:dyDescent="0.3">
      <c r="A47" s="15" t="s">
        <v>142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7" x14ac:dyDescent="0.3">
      <c r="A48" t="s">
        <v>38</v>
      </c>
      <c r="B48" s="3">
        <v>41.6541</v>
      </c>
      <c r="C48" s="3">
        <v>46.989600000000003</v>
      </c>
      <c r="D48" s="3">
        <v>54.731299999999997</v>
      </c>
      <c r="E48" s="3">
        <v>69.785799999999995</v>
      </c>
      <c r="F48" s="3">
        <v>78.609399999999994</v>
      </c>
      <c r="G48" s="3">
        <v>94.014399999999995</v>
      </c>
      <c r="H48" s="3">
        <v>101.1016</v>
      </c>
      <c r="I48" s="3">
        <v>104.411</v>
      </c>
      <c r="J48" s="3">
        <v>104.6117</v>
      </c>
      <c r="K48" s="3">
        <v>113.2957</v>
      </c>
      <c r="L48" s="3">
        <v>125.1768</v>
      </c>
      <c r="M48" s="3">
        <v>138.3974</v>
      </c>
      <c r="N48" s="3">
        <v>148.5504</v>
      </c>
      <c r="O48" s="3">
        <v>144.4905</v>
      </c>
      <c r="P48" s="3">
        <v>139.7936</v>
      </c>
      <c r="Q48" s="3">
        <v>144.74780000000001</v>
      </c>
      <c r="R48" s="3">
        <v>142.5727</v>
      </c>
      <c r="S48" s="3">
        <v>146.6644</v>
      </c>
      <c r="T48" s="3">
        <v>146.67060000000001</v>
      </c>
      <c r="U48" s="3">
        <v>168.2329</v>
      </c>
      <c r="V48" s="3">
        <v>191.898</v>
      </c>
      <c r="W48" s="3">
        <v>206.74959999999999</v>
      </c>
      <c r="X48" s="3">
        <v>222.5</v>
      </c>
      <c r="Y48" s="7"/>
    </row>
    <row r="49" spans="1:25" x14ac:dyDescent="0.3">
      <c r="A49" t="s">
        <v>39</v>
      </c>
      <c r="B49" s="3">
        <v>129.78100000000001</v>
      </c>
      <c r="C49" s="3">
        <v>139.387</v>
      </c>
      <c r="D49" s="3">
        <v>157.375</v>
      </c>
      <c r="E49" s="3">
        <v>179.57400000000001</v>
      </c>
      <c r="F49" s="3">
        <v>204.51499999999999</v>
      </c>
      <c r="G49" s="3">
        <v>223.92500000000001</v>
      </c>
      <c r="H49" s="3">
        <v>231.77500000000001</v>
      </c>
      <c r="I49" s="3">
        <v>240.059</v>
      </c>
      <c r="J49" s="3">
        <v>254.255</v>
      </c>
      <c r="K49" s="3">
        <v>279.87700000000001</v>
      </c>
      <c r="L49" s="3">
        <v>299.54500000000002</v>
      </c>
      <c r="M49" s="3">
        <v>324.00099999999998</v>
      </c>
      <c r="N49" s="3">
        <v>351.74599999999998</v>
      </c>
      <c r="O49" s="3">
        <v>331.98200000000003</v>
      </c>
      <c r="P49" s="3">
        <v>271.18</v>
      </c>
      <c r="Q49" s="3">
        <v>289.95299999999997</v>
      </c>
      <c r="R49" s="3">
        <v>287.62099999999998</v>
      </c>
      <c r="S49" s="3">
        <v>269.80900000000003</v>
      </c>
      <c r="T49" s="3">
        <v>268.95699999999999</v>
      </c>
      <c r="U49" s="3">
        <v>286.101</v>
      </c>
      <c r="V49" s="3">
        <v>303.52069999999998</v>
      </c>
      <c r="W49" s="3">
        <v>321.21519999999998</v>
      </c>
      <c r="X49" s="3">
        <v>338.96</v>
      </c>
      <c r="Y49" s="7"/>
    </row>
    <row r="50" spans="1:25" x14ac:dyDescent="0.3">
      <c r="A50" t="s">
        <v>140</v>
      </c>
      <c r="B50" s="3">
        <v>35.00976</v>
      </c>
      <c r="C50" s="3">
        <v>37.074249999999999</v>
      </c>
      <c r="D50" s="3">
        <v>40.93685</v>
      </c>
      <c r="E50" s="3">
        <v>46.950119999999998</v>
      </c>
      <c r="F50" s="3">
        <v>51.228230000000003</v>
      </c>
      <c r="G50" s="3">
        <v>54.061669999999999</v>
      </c>
      <c r="H50" s="3">
        <v>54.651490000000003</v>
      </c>
      <c r="I50" s="3">
        <v>54.540909999999997</v>
      </c>
      <c r="J50" s="3">
        <v>54.30162</v>
      </c>
      <c r="K50" s="3">
        <v>58.435499999999998</v>
      </c>
      <c r="L50" s="3">
        <v>59.700369999999999</v>
      </c>
      <c r="M50" s="3">
        <v>64.175790000000006</v>
      </c>
      <c r="N50" s="3">
        <v>67.662270000000007</v>
      </c>
      <c r="O50" s="3">
        <v>69.332430000000002</v>
      </c>
      <c r="P50" s="3">
        <v>62.457000000000001</v>
      </c>
      <c r="Q50" s="3">
        <v>67.3506</v>
      </c>
      <c r="R50" s="3">
        <v>63.430480000000003</v>
      </c>
      <c r="S50" s="3">
        <v>59.419289999999997</v>
      </c>
      <c r="T50" s="3">
        <v>62.191049999999997</v>
      </c>
      <c r="U50" s="3">
        <v>66.666390000000007</v>
      </c>
      <c r="V50" s="3">
        <v>71.145219999999995</v>
      </c>
      <c r="W50" s="3">
        <v>74.88691</v>
      </c>
      <c r="X50" s="3">
        <v>79.459999999999994</v>
      </c>
      <c r="Y50" s="7"/>
    </row>
    <row r="51" spans="1:25" x14ac:dyDescent="0.3">
      <c r="A51" t="s">
        <v>41</v>
      </c>
      <c r="B51" s="3">
        <v>31.856000000000002</v>
      </c>
      <c r="C51" s="3">
        <v>35.021299999999997</v>
      </c>
      <c r="D51" s="3">
        <v>37.976329999999997</v>
      </c>
      <c r="E51" s="3">
        <v>44.873519999999999</v>
      </c>
      <c r="F51" s="3">
        <v>51.374020000000002</v>
      </c>
      <c r="G51" s="3">
        <v>61.741349999999997</v>
      </c>
      <c r="H51" s="3">
        <v>62.353479999999998</v>
      </c>
      <c r="I51" s="3">
        <v>60.213389999999997</v>
      </c>
      <c r="J51" s="3">
        <v>64.665229999999994</v>
      </c>
      <c r="K51" s="3">
        <v>67.521889999999999</v>
      </c>
      <c r="L51" s="3">
        <v>68.098600000000005</v>
      </c>
      <c r="M51" s="3">
        <v>77.162369999999996</v>
      </c>
      <c r="N51" s="3">
        <v>89.12209</v>
      </c>
      <c r="O51" s="3">
        <v>90.299130000000005</v>
      </c>
      <c r="P51" s="3">
        <v>71.919730000000001</v>
      </c>
      <c r="Q51" s="3">
        <v>69.452439999999996</v>
      </c>
      <c r="R51" s="3">
        <v>62.890070000000001</v>
      </c>
      <c r="S51" s="3">
        <v>57.167439999999999</v>
      </c>
      <c r="T51" s="3">
        <v>56.109119999999997</v>
      </c>
      <c r="U51" s="3">
        <v>60.450249999999997</v>
      </c>
      <c r="V51" s="3">
        <v>58.038359999999997</v>
      </c>
      <c r="W51" s="3">
        <v>58.038359999999997</v>
      </c>
      <c r="X51" s="3">
        <v>60.19</v>
      </c>
      <c r="Y51" s="7"/>
    </row>
    <row r="52" spans="1:25" x14ac:dyDescent="0.3">
      <c r="A52" t="s">
        <v>42</v>
      </c>
      <c r="B52" s="3">
        <v>1729.16</v>
      </c>
      <c r="C52" s="3">
        <v>1801.742</v>
      </c>
      <c r="D52" s="3">
        <v>1976.184</v>
      </c>
      <c r="E52" s="3">
        <v>2176.6480000000001</v>
      </c>
      <c r="F52" s="3">
        <v>2347.5309999999999</v>
      </c>
      <c r="G52" s="3">
        <v>2628.0749999999998</v>
      </c>
      <c r="H52" s="3">
        <v>2684.8560000000002</v>
      </c>
      <c r="I52" s="3">
        <v>2697.136</v>
      </c>
      <c r="J52" s="3">
        <v>2784.2379999999998</v>
      </c>
      <c r="K52" s="3">
        <v>2989.674</v>
      </c>
      <c r="L52" s="3">
        <v>3166.1460000000002</v>
      </c>
      <c r="M52" s="3">
        <v>3436.268</v>
      </c>
      <c r="N52" s="3">
        <v>3663.0610000000001</v>
      </c>
      <c r="O52" s="3">
        <v>3689.6179999999999</v>
      </c>
      <c r="P52" s="3">
        <v>3273.5070000000001</v>
      </c>
      <c r="Q52" s="3">
        <v>3599.2750000000001</v>
      </c>
      <c r="R52" s="3">
        <v>3753.4630000000002</v>
      </c>
      <c r="S52" s="3">
        <v>3717.4540000000002</v>
      </c>
      <c r="T52" s="3">
        <v>3764.6309999999999</v>
      </c>
      <c r="U52" s="3">
        <v>3932.9059999999999</v>
      </c>
      <c r="V52" s="3">
        <v>4144.2209999999995</v>
      </c>
      <c r="W52" s="3">
        <v>4345.0789999999997</v>
      </c>
      <c r="X52" s="3">
        <v>4590.6000000000004</v>
      </c>
      <c r="Y52" s="7"/>
    </row>
    <row r="53" spans="1:25" x14ac:dyDescent="0.3">
      <c r="A53" s="15" t="s">
        <v>190</v>
      </c>
      <c r="V53" s="3"/>
      <c r="W53" s="3"/>
    </row>
    <row r="54" spans="1:25" x14ac:dyDescent="0.3">
      <c r="A54" s="15" t="s">
        <v>191</v>
      </c>
      <c r="V54" s="3"/>
      <c r="W54" s="3"/>
    </row>
    <row r="55" spans="1:25" x14ac:dyDescent="0.3">
      <c r="A55" t="s">
        <v>38</v>
      </c>
      <c r="B55" s="9">
        <v>22.951527319077542</v>
      </c>
      <c r="C55" s="9">
        <v>23.01613892956771</v>
      </c>
      <c r="D55" s="9">
        <v>24.50144492192209</v>
      </c>
      <c r="E55" s="9">
        <v>25.775337196509284</v>
      </c>
      <c r="F55" s="9">
        <v>26.491150399423972</v>
      </c>
      <c r="G55" s="9">
        <v>26.019308510085526</v>
      </c>
      <c r="H55" s="9">
        <v>27.877411233943217</v>
      </c>
      <c r="I55" s="9">
        <v>29.739367284721872</v>
      </c>
      <c r="J55" s="9">
        <v>25.640219267996123</v>
      </c>
      <c r="K55" s="9">
        <v>23.109185742966762</v>
      </c>
      <c r="L55" s="9">
        <v>21.175131203740978</v>
      </c>
      <c r="M55" s="9">
        <v>20.000074206271172</v>
      </c>
      <c r="N55" s="9">
        <v>19.933466028982963</v>
      </c>
      <c r="O55" s="9">
        <v>19.386215542283374</v>
      </c>
      <c r="P55" s="9">
        <v>22.519679317145037</v>
      </c>
      <c r="Q55" s="9">
        <v>21.938674449007621</v>
      </c>
      <c r="R55" s="9">
        <v>23.223863349834712</v>
      </c>
      <c r="S55" s="9">
        <v>22.263342227314066</v>
      </c>
      <c r="T55" s="9">
        <v>19.435188218689699</v>
      </c>
      <c r="U55" s="9">
        <v>19.600000000000001</v>
      </c>
      <c r="V55" s="3"/>
      <c r="W55" s="3"/>
      <c r="Y55" s="9"/>
    </row>
    <row r="56" spans="1:25" x14ac:dyDescent="0.3">
      <c r="A56" t="s">
        <v>39</v>
      </c>
      <c r="B56" s="9">
        <v>17.616509562777207</v>
      </c>
      <c r="C56" s="9">
        <v>17.737616688998958</v>
      </c>
      <c r="D56" s="9">
        <v>18.13650718176482</v>
      </c>
      <c r="E56" s="9">
        <v>18.142349092318831</v>
      </c>
      <c r="F56" s="9">
        <v>17.957538715028445</v>
      </c>
      <c r="G56" s="9">
        <v>17.841250782421234</v>
      </c>
      <c r="H56" s="9">
        <v>17.405436981018305</v>
      </c>
      <c r="I56" s="9">
        <v>16.876520413845657</v>
      </c>
      <c r="J56" s="9">
        <v>16.45849509059552</v>
      </c>
      <c r="K56" s="9">
        <v>16.055929388695851</v>
      </c>
      <c r="L56" s="9">
        <v>15.732510875076567</v>
      </c>
      <c r="M56" s="9">
        <v>15.512080987276855</v>
      </c>
      <c r="N56" s="9">
        <v>14.970679083727791</v>
      </c>
      <c r="O56" s="9">
        <v>14.501712048296142</v>
      </c>
      <c r="P56" s="9">
        <v>13.170072814231276</v>
      </c>
      <c r="Q56" s="9">
        <v>13.277530449645575</v>
      </c>
      <c r="R56" s="9">
        <v>13.461548190863198</v>
      </c>
      <c r="S56" s="9">
        <v>13.16653874404747</v>
      </c>
      <c r="T56" s="9">
        <v>13.197895397982828</v>
      </c>
      <c r="U56" s="9">
        <v>13.198184662888169</v>
      </c>
      <c r="V56" s="3"/>
      <c r="W56" s="3"/>
      <c r="Y56" s="9"/>
    </row>
    <row r="57" spans="1:25" x14ac:dyDescent="0.3">
      <c r="A57" t="s">
        <v>140</v>
      </c>
      <c r="B57" s="9">
        <v>18.086200633472053</v>
      </c>
      <c r="C57" s="9">
        <v>18.872207125239527</v>
      </c>
      <c r="D57" s="9">
        <v>18.779596055820729</v>
      </c>
      <c r="E57" s="9">
        <v>18.293582089245703</v>
      </c>
      <c r="F57" s="9">
        <v>17.931000084408261</v>
      </c>
      <c r="G57" s="9">
        <v>17.167845213559804</v>
      </c>
      <c r="H57" s="9">
        <v>16.726607685263907</v>
      </c>
      <c r="I57" s="9">
        <v>16.214905940387776</v>
      </c>
      <c r="J57" s="9">
        <v>15.400370836886534</v>
      </c>
      <c r="K57" s="9">
        <v>14.911480320372657</v>
      </c>
      <c r="L57" s="9">
        <v>14.480441048434804</v>
      </c>
      <c r="M57" s="9">
        <v>14.293067111298697</v>
      </c>
      <c r="N57" s="9">
        <v>14.118181244710323</v>
      </c>
      <c r="O57" s="9">
        <v>13.694201378829405</v>
      </c>
      <c r="P57" s="9">
        <v>12.558623177641493</v>
      </c>
      <c r="Q57" s="9">
        <v>13.151417424439085</v>
      </c>
      <c r="R57" s="9">
        <v>12.940117788318158</v>
      </c>
      <c r="S57" s="9">
        <v>13.006237717288629</v>
      </c>
      <c r="T57" s="9">
        <v>13.146949237284087</v>
      </c>
      <c r="U57" s="9">
        <v>13.218431858107394</v>
      </c>
      <c r="V57" s="3"/>
      <c r="W57" s="3"/>
      <c r="Y57" s="9"/>
    </row>
    <row r="58" spans="1:25" x14ac:dyDescent="0.3">
      <c r="A58" t="s">
        <v>41</v>
      </c>
      <c r="B58" s="9">
        <v>11.607913613992856</v>
      </c>
      <c r="C58" s="9">
        <v>10.739370388420072</v>
      </c>
      <c r="D58" s="9">
        <v>9.7295693922292141</v>
      </c>
      <c r="E58" s="9">
        <v>9.526475460639249</v>
      </c>
      <c r="F58" s="9">
        <v>10.216758028453505</v>
      </c>
      <c r="G58" s="9">
        <v>10.239772242627167</v>
      </c>
      <c r="H58" s="9">
        <v>10.933609927632098</v>
      </c>
      <c r="I58" s="9">
        <v>10.497775277062162</v>
      </c>
      <c r="J58" s="9">
        <v>9.8250431385519796</v>
      </c>
      <c r="K58" s="9">
        <v>9.3880568805326128</v>
      </c>
      <c r="L58" s="9">
        <v>9.4029069848775233</v>
      </c>
      <c r="M58" s="9">
        <v>9.4490248950295417</v>
      </c>
      <c r="N58" s="9">
        <v>9.2147428875236983</v>
      </c>
      <c r="O58" s="9">
        <v>9.0814116221651116</v>
      </c>
      <c r="P58" s="9">
        <v>8.5717382289742527</v>
      </c>
      <c r="Q58" s="9">
        <v>7.7401232385018641</v>
      </c>
      <c r="R58" s="9">
        <v>7.7921080578204123</v>
      </c>
      <c r="S58" s="9">
        <v>8.1494326451561658</v>
      </c>
      <c r="T58" s="9">
        <v>8.4847503340195409</v>
      </c>
      <c r="U58" s="9">
        <v>8.4993241631549665</v>
      </c>
      <c r="V58" s="3"/>
      <c r="W58" s="3"/>
      <c r="Y58" s="9"/>
    </row>
    <row r="59" spans="1:25" x14ac:dyDescent="0.3">
      <c r="A59" t="s">
        <v>167</v>
      </c>
      <c r="B59" s="9">
        <v>20.885767718943718</v>
      </c>
      <c r="C59" s="9">
        <v>20.430905147507957</v>
      </c>
      <c r="D59" s="9">
        <v>20.317302251987577</v>
      </c>
      <c r="E59" s="9">
        <v>20.347227219177366</v>
      </c>
      <c r="F59" s="9">
        <v>19.818778865629433</v>
      </c>
      <c r="G59" s="9">
        <v>19.538471012814728</v>
      </c>
      <c r="H59" s="9">
        <v>18.95575356069299</v>
      </c>
      <c r="I59" s="9">
        <v>18.558596067693568</v>
      </c>
      <c r="J59" s="9">
        <v>17.792317017585461</v>
      </c>
      <c r="K59" s="9">
        <v>17.589711606734092</v>
      </c>
      <c r="L59" s="9">
        <v>17.219281259093908</v>
      </c>
      <c r="M59" s="9">
        <v>17.399568697496701</v>
      </c>
      <c r="N59" s="9">
        <v>17.742104856009831</v>
      </c>
      <c r="O59" s="9">
        <v>17.092469579545067</v>
      </c>
      <c r="P59" s="9">
        <v>15.158038567995105</v>
      </c>
      <c r="Q59" s="9">
        <v>15.804128199263042</v>
      </c>
      <c r="R59" s="9">
        <v>15.777672308445478</v>
      </c>
      <c r="S59" s="9">
        <v>15.374816744364663</v>
      </c>
      <c r="T59" s="9">
        <v>15.297213705200049</v>
      </c>
      <c r="U59" s="9">
        <v>15.534402702551068</v>
      </c>
      <c r="V59" s="3"/>
      <c r="W59" s="3"/>
      <c r="Y59" s="9"/>
    </row>
    <row r="60" spans="1:25" x14ac:dyDescent="0.3">
      <c r="A60" t="s">
        <v>168</v>
      </c>
      <c r="B60" s="9">
        <v>20.212911524041488</v>
      </c>
      <c r="C60" s="9">
        <v>19.610915577840991</v>
      </c>
      <c r="D60" s="9">
        <v>21.001208902277096</v>
      </c>
      <c r="E60" s="9">
        <v>17.221464954444361</v>
      </c>
      <c r="F60" s="9">
        <v>15.720325940805779</v>
      </c>
      <c r="G60" s="9">
        <v>15.7817304633655</v>
      </c>
      <c r="H60" s="9">
        <v>15.612767602570917</v>
      </c>
      <c r="I60" s="9">
        <v>15.507106266182177</v>
      </c>
      <c r="J60" s="9">
        <v>14.2655031643519</v>
      </c>
      <c r="K60" s="9">
        <v>14.159995347845472</v>
      </c>
      <c r="L60" s="9">
        <v>13.259329317868819</v>
      </c>
      <c r="M60" s="9">
        <v>12.220961029133562</v>
      </c>
      <c r="N60" s="9">
        <v>11.550339097575014</v>
      </c>
      <c r="O60" s="9">
        <v>10.886158901277415</v>
      </c>
      <c r="P60" s="9">
        <v>10.969832658455484</v>
      </c>
      <c r="Q60" s="9">
        <v>13.511448911599125</v>
      </c>
      <c r="R60" s="9">
        <v>13.097808271824029</v>
      </c>
      <c r="S60" s="9">
        <v>12.936483773923726</v>
      </c>
      <c r="T60" s="9">
        <v>12.557539956931468</v>
      </c>
      <c r="U60" s="9">
        <v>12.181793757256495</v>
      </c>
      <c r="V60" s="3"/>
      <c r="W60" s="3"/>
      <c r="Y60" s="9"/>
    </row>
    <row r="61" spans="1:25" x14ac:dyDescent="0.3">
      <c r="A61" t="s">
        <v>42</v>
      </c>
      <c r="B61" s="9">
        <v>19.57333562695694</v>
      </c>
      <c r="C61" s="9">
        <v>19.205855580060209</v>
      </c>
      <c r="D61" s="9">
        <v>19.331266158539911</v>
      </c>
      <c r="E61" s="9">
        <v>19.401565204969565</v>
      </c>
      <c r="F61" s="9">
        <v>19.093756426340644</v>
      </c>
      <c r="G61" s="9">
        <v>19.254812457666251</v>
      </c>
      <c r="H61" s="9">
        <v>18.882667773876875</v>
      </c>
      <c r="I61" s="9">
        <v>18.387422646770833</v>
      </c>
      <c r="J61" s="9">
        <v>17.960293350468842</v>
      </c>
      <c r="K61" s="9">
        <v>17.755198419012192</v>
      </c>
      <c r="L61" s="9">
        <v>17.500067231963996</v>
      </c>
      <c r="M61" s="9">
        <v>17.537313526992047</v>
      </c>
      <c r="N61" s="9">
        <v>17.596105628545075</v>
      </c>
      <c r="O61" s="9">
        <v>16.883321435593352</v>
      </c>
      <c r="P61" s="9">
        <v>15.293495925731593</v>
      </c>
      <c r="Q61" s="9">
        <v>16.030882622529035</v>
      </c>
      <c r="R61" s="9">
        <v>16.29762760490118</v>
      </c>
      <c r="S61" s="9">
        <v>16.105354568403861</v>
      </c>
      <c r="T61" s="9">
        <v>15.913866421289459</v>
      </c>
      <c r="U61" s="9">
        <v>15.927107388309475</v>
      </c>
      <c r="V61" s="3"/>
      <c r="W61" s="3"/>
      <c r="Y61" s="9"/>
    </row>
    <row r="62" spans="1:25" x14ac:dyDescent="0.3">
      <c r="V62" s="3"/>
      <c r="W62" s="3"/>
    </row>
    <row r="63" spans="1:25" x14ac:dyDescent="0.3">
      <c r="A63" s="15" t="s">
        <v>193</v>
      </c>
      <c r="V63" s="3"/>
      <c r="W63" s="3"/>
    </row>
    <row r="64" spans="1:25" x14ac:dyDescent="0.3">
      <c r="A64" s="15" t="s">
        <v>194</v>
      </c>
      <c r="V64" s="3"/>
      <c r="W64" s="3"/>
    </row>
    <row r="65" spans="1:27" x14ac:dyDescent="0.3">
      <c r="A65" t="s">
        <v>38</v>
      </c>
      <c r="B65" s="7">
        <v>88.005109700000006</v>
      </c>
      <c r="C65" s="7">
        <v>92.014677899999995</v>
      </c>
      <c r="D65" s="7">
        <v>97.642954900000007</v>
      </c>
      <c r="E65" s="7">
        <v>103.23028789999999</v>
      </c>
      <c r="F65" s="7">
        <v>107.9202251</v>
      </c>
      <c r="G65" s="7">
        <v>112.67237729999999</v>
      </c>
      <c r="H65" s="7">
        <v>115.2807421</v>
      </c>
      <c r="I65" s="7">
        <v>120.89321320000001</v>
      </c>
      <c r="J65" s="7">
        <v>123.7303153</v>
      </c>
      <c r="K65" s="7">
        <v>126.0914882</v>
      </c>
      <c r="L65" s="7">
        <v>128.14063519999999</v>
      </c>
      <c r="M65" s="7">
        <v>129.02382639999999</v>
      </c>
      <c r="N65" s="7">
        <v>130.94359410000001</v>
      </c>
      <c r="O65" s="7">
        <v>118.54259399999999</v>
      </c>
      <c r="P65" s="7">
        <v>115.8905132</v>
      </c>
      <c r="Q65" s="7">
        <v>117.028181</v>
      </c>
      <c r="R65" s="7">
        <v>120.63949100000001</v>
      </c>
      <c r="S65" s="7">
        <v>120.05803229999999</v>
      </c>
      <c r="T65" s="7">
        <v>121.8246279</v>
      </c>
      <c r="U65" s="7">
        <v>123.47247299999999</v>
      </c>
      <c r="V65" s="7">
        <v>128.54342740000001</v>
      </c>
      <c r="W65" s="7">
        <v>131.1355719</v>
      </c>
      <c r="X65" s="7">
        <v>132.41162560000001</v>
      </c>
      <c r="Y65" s="7"/>
    </row>
    <row r="66" spans="1:27" x14ac:dyDescent="0.3">
      <c r="A66" t="s">
        <v>39</v>
      </c>
      <c r="B66" s="7">
        <v>78.358385999999996</v>
      </c>
      <c r="C66" s="7">
        <v>79.121024199999994</v>
      </c>
      <c r="D66" s="7">
        <v>80.151454400000006</v>
      </c>
      <c r="E66" s="7">
        <v>81.920926199999997</v>
      </c>
      <c r="F66" s="7">
        <v>82.762034499999999</v>
      </c>
      <c r="G66" s="7">
        <v>83.622318300000003</v>
      </c>
      <c r="H66" s="7">
        <v>84.743426200000002</v>
      </c>
      <c r="I66" s="7">
        <v>87.294692999999995</v>
      </c>
      <c r="J66" s="7">
        <v>87.982476700000007</v>
      </c>
      <c r="K66" s="7">
        <v>88.199923400000003</v>
      </c>
      <c r="L66" s="7">
        <v>89.245495500000004</v>
      </c>
      <c r="M66" s="7">
        <v>91.742552500000002</v>
      </c>
      <c r="N66" s="7">
        <v>92.801046400000004</v>
      </c>
      <c r="O66" s="7">
        <v>92.261577700000004</v>
      </c>
      <c r="P66" s="7">
        <v>92.436462000000006</v>
      </c>
      <c r="Q66" s="7">
        <v>88.468900599999998</v>
      </c>
      <c r="R66" s="7">
        <v>85.941792199999995</v>
      </c>
      <c r="S66" s="7">
        <v>85.143524200000002</v>
      </c>
      <c r="T66" s="7">
        <v>84.616122899999993</v>
      </c>
      <c r="U66" s="7">
        <v>84.038642699999997</v>
      </c>
      <c r="V66" s="7">
        <v>85.722873300000003</v>
      </c>
      <c r="W66" s="7">
        <v>86.913000199999999</v>
      </c>
      <c r="X66" s="7">
        <v>87.788631499999994</v>
      </c>
      <c r="Y66" s="7"/>
    </row>
    <row r="67" spans="1:27" x14ac:dyDescent="0.3">
      <c r="A67" t="s">
        <v>140</v>
      </c>
      <c r="B67" s="7">
        <v>65.250361799999993</v>
      </c>
      <c r="C67" s="7">
        <v>65.259687900000003</v>
      </c>
      <c r="D67" s="7">
        <v>66.392126000000005</v>
      </c>
      <c r="E67" s="7">
        <v>66.804883799999999</v>
      </c>
      <c r="F67" s="7">
        <v>68.464392799999999</v>
      </c>
      <c r="G67" s="7">
        <v>68.244569400000003</v>
      </c>
      <c r="H67" s="7">
        <v>67.787629600000002</v>
      </c>
      <c r="I67" s="7">
        <v>68.2411776</v>
      </c>
      <c r="J67" s="7">
        <v>68.538980800000004</v>
      </c>
      <c r="K67" s="7">
        <v>67.352252899999996</v>
      </c>
      <c r="L67" s="7">
        <v>70.271003199999996</v>
      </c>
      <c r="M67" s="7">
        <v>70.441130999999999</v>
      </c>
      <c r="N67" s="7">
        <v>70.794788800000006</v>
      </c>
      <c r="O67" s="7">
        <v>70.820550699999998</v>
      </c>
      <c r="P67" s="7">
        <v>73.178189399999994</v>
      </c>
      <c r="Q67" s="7">
        <v>73.607351699999995</v>
      </c>
      <c r="R67" s="7">
        <v>71.143167199999993</v>
      </c>
      <c r="S67" s="7">
        <v>69.457788300000004</v>
      </c>
      <c r="T67" s="7">
        <v>71.889734700000005</v>
      </c>
      <c r="U67" s="7">
        <v>71.9117107</v>
      </c>
      <c r="V67" s="7">
        <v>72.646084799999997</v>
      </c>
      <c r="W67" s="7">
        <v>73.201417899999996</v>
      </c>
      <c r="X67" s="7">
        <v>73.740031700000003</v>
      </c>
      <c r="Y67" s="7"/>
    </row>
    <row r="68" spans="1:27" x14ac:dyDescent="0.3">
      <c r="A68" t="s">
        <v>41</v>
      </c>
      <c r="B68" s="7">
        <v>73.050068100000004</v>
      </c>
      <c r="C68" s="7">
        <v>73.445615799999999</v>
      </c>
      <c r="D68" s="7">
        <v>74.543552500000004</v>
      </c>
      <c r="E68" s="7">
        <v>73.991214099999993</v>
      </c>
      <c r="F68" s="7">
        <v>73.818596499999998</v>
      </c>
      <c r="G68" s="7">
        <v>73.239736699999995</v>
      </c>
      <c r="H68" s="7">
        <v>75.489823599999994</v>
      </c>
      <c r="I68" s="7">
        <v>79.022435599999994</v>
      </c>
      <c r="J68" s="7">
        <v>81.482488900000007</v>
      </c>
      <c r="K68" s="7">
        <v>83.297396599999999</v>
      </c>
      <c r="L68" s="7">
        <v>80.046436200000002</v>
      </c>
      <c r="M68" s="7">
        <v>82.608047999999997</v>
      </c>
      <c r="N68" s="7">
        <v>81.462536999999998</v>
      </c>
      <c r="O68" s="7">
        <v>83.783494200000007</v>
      </c>
      <c r="P68" s="7">
        <v>84.935043199999996</v>
      </c>
      <c r="Q68" s="7">
        <v>79.175992600000001</v>
      </c>
      <c r="R68" s="7">
        <v>70.334583600000002</v>
      </c>
      <c r="S68" s="7">
        <v>66.898611200000005</v>
      </c>
      <c r="T68" s="7">
        <v>66.355632499999999</v>
      </c>
      <c r="U68" s="7">
        <v>65.749683399999995</v>
      </c>
      <c r="V68" s="7">
        <v>64.029186300000006</v>
      </c>
      <c r="W68" s="7">
        <v>62.338612500000004</v>
      </c>
      <c r="X68" s="7">
        <v>63.021987500000002</v>
      </c>
      <c r="Y68" s="7"/>
    </row>
    <row r="69" spans="1:27" x14ac:dyDescent="0.3">
      <c r="A69" t="s">
        <v>167</v>
      </c>
      <c r="B69" s="7">
        <v>104.77259650000001</v>
      </c>
      <c r="C69" s="7">
        <v>104.2397003</v>
      </c>
      <c r="D69" s="7">
        <v>103.4347159</v>
      </c>
      <c r="E69" s="7">
        <v>104.27724360000001</v>
      </c>
      <c r="F69" s="7">
        <v>102.530649</v>
      </c>
      <c r="G69" s="7">
        <v>101.906942</v>
      </c>
      <c r="H69" s="7">
        <v>103.0422533</v>
      </c>
      <c r="I69" s="7">
        <v>98.453587499999998</v>
      </c>
      <c r="J69" s="7">
        <v>98.276929600000003</v>
      </c>
      <c r="K69" s="7">
        <v>95.2481255</v>
      </c>
      <c r="L69" s="7">
        <v>94.087967399999997</v>
      </c>
      <c r="M69" s="7">
        <v>93.871748499999995</v>
      </c>
      <c r="N69" s="7">
        <v>94.108563799999999</v>
      </c>
      <c r="O69" s="7">
        <v>94.826005100000003</v>
      </c>
      <c r="P69" s="7">
        <v>94.603087700000003</v>
      </c>
      <c r="Q69" s="7">
        <v>94.0330096</v>
      </c>
      <c r="R69" s="7">
        <v>93.760449199999996</v>
      </c>
      <c r="S69" s="7">
        <v>92.086573200000004</v>
      </c>
      <c r="T69" s="7">
        <v>90.425668200000004</v>
      </c>
      <c r="U69" s="7">
        <v>88.717367499999995</v>
      </c>
      <c r="V69" s="7">
        <v>88.2244587</v>
      </c>
      <c r="W69" s="7">
        <v>87.989444000000006</v>
      </c>
      <c r="X69" s="7">
        <v>87.636268799999996</v>
      </c>
      <c r="Y69" s="7"/>
    </row>
    <row r="70" spans="1:27" x14ac:dyDescent="0.3">
      <c r="A70" t="s">
        <v>168</v>
      </c>
      <c r="B70" s="7">
        <v>28.372777599999999</v>
      </c>
      <c r="C70" s="7">
        <v>28.3148585</v>
      </c>
      <c r="D70" s="7">
        <v>30.0391856</v>
      </c>
      <c r="E70" s="7">
        <v>31.512892699999998</v>
      </c>
      <c r="F70" s="7">
        <v>30.893689200000001</v>
      </c>
      <c r="G70" s="7">
        <v>30.901441699999999</v>
      </c>
      <c r="H70" s="7">
        <v>32.8092489</v>
      </c>
      <c r="I70" s="7">
        <v>36.051464500000002</v>
      </c>
      <c r="J70" s="7">
        <v>39.250796800000003</v>
      </c>
      <c r="K70" s="7">
        <v>41.779468600000001</v>
      </c>
      <c r="L70" s="7">
        <v>45.025532300000002</v>
      </c>
      <c r="M70" s="7">
        <v>49.003593100000003</v>
      </c>
      <c r="N70" s="7">
        <v>53.337774699999997</v>
      </c>
      <c r="O70" s="7">
        <v>54.116125799999999</v>
      </c>
      <c r="P70" s="7">
        <v>47.766092499999999</v>
      </c>
      <c r="Q70" s="7">
        <v>47.569226100000002</v>
      </c>
      <c r="R70" s="7">
        <v>51.402658700000003</v>
      </c>
      <c r="S70" s="7">
        <v>54.640615099999998</v>
      </c>
      <c r="T70" s="7">
        <v>57.315432199999996</v>
      </c>
      <c r="U70" s="7">
        <v>58.102413499999997</v>
      </c>
      <c r="V70" s="7">
        <v>59.255712500000001</v>
      </c>
      <c r="W70" s="7">
        <v>60.574059800000001</v>
      </c>
      <c r="X70" s="7">
        <v>61.924458799999996</v>
      </c>
      <c r="Y70" s="7"/>
    </row>
    <row r="71" spans="1:27" x14ac:dyDescent="0.3">
      <c r="V71" s="3"/>
      <c r="W71" s="3"/>
    </row>
    <row r="72" spans="1:27" x14ac:dyDescent="0.3">
      <c r="A72" s="15" t="s">
        <v>151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Y72" s="7"/>
    </row>
    <row r="73" spans="1:27" x14ac:dyDescent="0.3">
      <c r="A73" s="15" t="s">
        <v>152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spans="1:27" x14ac:dyDescent="0.3">
      <c r="A74" t="s">
        <v>38</v>
      </c>
      <c r="B74" s="7"/>
      <c r="C74" s="7">
        <v>112.28736189999999</v>
      </c>
      <c r="D74" s="7">
        <v>108.3685663</v>
      </c>
      <c r="E74" s="7">
        <v>105.4860206</v>
      </c>
      <c r="F74" s="7">
        <v>101.52623370000001</v>
      </c>
      <c r="G74" s="7">
        <v>98.0786844</v>
      </c>
      <c r="H74" s="7">
        <v>96.707506600000002</v>
      </c>
      <c r="I74" s="7">
        <v>93.467671300000006</v>
      </c>
      <c r="J74" s="7">
        <v>95.084555199999997</v>
      </c>
      <c r="K74" s="7">
        <v>97.391401299999998</v>
      </c>
      <c r="L74" s="7">
        <v>100</v>
      </c>
      <c r="M74" s="7">
        <v>101.0564416</v>
      </c>
      <c r="N74" s="7">
        <v>104.4827323</v>
      </c>
      <c r="O74" s="7">
        <v>114.1633844</v>
      </c>
      <c r="P74" s="7">
        <v>113.2822615</v>
      </c>
      <c r="Q74" s="7">
        <v>108.3426956</v>
      </c>
      <c r="R74" s="7">
        <v>103.50575372314009</v>
      </c>
      <c r="S74" s="7">
        <v>101.54878778161815</v>
      </c>
      <c r="T74" s="7">
        <v>100.86259661046816</v>
      </c>
      <c r="U74" s="7">
        <v>99.390301934398209</v>
      </c>
      <c r="V74" s="7">
        <v>96.922511667447992</v>
      </c>
      <c r="W74" s="7">
        <v>94.880140479096909</v>
      </c>
      <c r="X74" s="7">
        <v>93.936512653622813</v>
      </c>
      <c r="Z74" s="9"/>
      <c r="AA74" s="9"/>
    </row>
    <row r="75" spans="1:27" x14ac:dyDescent="0.3">
      <c r="A75" t="s">
        <v>39</v>
      </c>
      <c r="B75" s="7"/>
      <c r="C75" s="7">
        <v>103.37592960000001</v>
      </c>
      <c r="D75" s="7">
        <v>103.6319354</v>
      </c>
      <c r="E75" s="7">
        <v>103.3196277</v>
      </c>
      <c r="F75" s="7">
        <v>102.21312709999999</v>
      </c>
      <c r="G75" s="7">
        <v>101.6992419</v>
      </c>
      <c r="H75" s="7">
        <v>100.686729</v>
      </c>
      <c r="I75" s="7">
        <v>100.1098891</v>
      </c>
      <c r="J75" s="7">
        <v>99.593581499999999</v>
      </c>
      <c r="K75" s="7">
        <v>100.024283</v>
      </c>
      <c r="L75" s="7">
        <v>100</v>
      </c>
      <c r="M75" s="7">
        <v>100.3622342</v>
      </c>
      <c r="N75" s="7">
        <v>101.8182841</v>
      </c>
      <c r="O75" s="7">
        <v>104.5660388</v>
      </c>
      <c r="P75" s="7">
        <v>103.1193968</v>
      </c>
      <c r="Q75" s="7">
        <v>102.6994365</v>
      </c>
      <c r="R75" s="7">
        <v>102.36186704670477</v>
      </c>
      <c r="S75" s="7">
        <v>98.594753843321797</v>
      </c>
      <c r="T75" s="7">
        <v>98.209995950244121</v>
      </c>
      <c r="U75" s="7">
        <v>97.828435809520741</v>
      </c>
      <c r="V75" s="7">
        <v>98.112050984156895</v>
      </c>
      <c r="W75" s="7">
        <v>98.046749547458361</v>
      </c>
      <c r="X75" s="7">
        <v>98.130410562419996</v>
      </c>
      <c r="Z75" s="9"/>
      <c r="AA75" s="9"/>
    </row>
    <row r="76" spans="1:27" x14ac:dyDescent="0.3">
      <c r="A76" t="s">
        <v>140</v>
      </c>
      <c r="B76" s="7"/>
      <c r="C76" s="7">
        <v>99.279462899999999</v>
      </c>
      <c r="D76" s="7">
        <v>99.9019859</v>
      </c>
      <c r="E76" s="7">
        <v>100.055593</v>
      </c>
      <c r="F76" s="7">
        <v>99.056427600000006</v>
      </c>
      <c r="G76" s="7">
        <v>100.1251638</v>
      </c>
      <c r="H76" s="7">
        <v>100.3414629</v>
      </c>
      <c r="I76" s="7">
        <v>99.749824000000004</v>
      </c>
      <c r="J76" s="7">
        <v>100.2188448</v>
      </c>
      <c r="K76" s="7">
        <v>99.256355099999993</v>
      </c>
      <c r="L76" s="7">
        <v>100</v>
      </c>
      <c r="M76" s="7">
        <v>98.227546099999998</v>
      </c>
      <c r="N76" s="7">
        <v>96.505182199999993</v>
      </c>
      <c r="O76" s="7">
        <v>95.950225700000004</v>
      </c>
      <c r="P76" s="7">
        <v>95.015404899999993</v>
      </c>
      <c r="Q76" s="7">
        <v>94.711190200000004</v>
      </c>
      <c r="R76" s="7">
        <v>93.6344679284351</v>
      </c>
      <c r="S76" s="7">
        <v>90.940383119441876</v>
      </c>
      <c r="T76" s="7">
        <v>90.75790676301996</v>
      </c>
      <c r="U76" s="7">
        <v>89.21671551088761</v>
      </c>
      <c r="V76" s="7">
        <v>88.130964232138567</v>
      </c>
      <c r="W76" s="7">
        <v>87.627667830881478</v>
      </c>
      <c r="X76" s="7">
        <v>86.699961967619885</v>
      </c>
      <c r="Z76" s="9"/>
      <c r="AA76" s="9"/>
    </row>
    <row r="77" spans="1:27" x14ac:dyDescent="0.3">
      <c r="A77" t="s">
        <v>41</v>
      </c>
      <c r="B77" s="7"/>
      <c r="C77" s="7">
        <v>85.680493100000007</v>
      </c>
      <c r="D77" s="7">
        <v>88.130814000000001</v>
      </c>
      <c r="E77" s="7">
        <v>89.558441500000001</v>
      </c>
      <c r="F77" s="7">
        <v>89.353862699999993</v>
      </c>
      <c r="G77" s="7">
        <v>88.920085900000004</v>
      </c>
      <c r="H77" s="7">
        <v>87.698702499999996</v>
      </c>
      <c r="I77" s="7">
        <v>94.193783600000003</v>
      </c>
      <c r="J77" s="7">
        <v>92.501772599999995</v>
      </c>
      <c r="K77" s="7">
        <v>93.013019700000001</v>
      </c>
      <c r="L77" s="7">
        <v>100</v>
      </c>
      <c r="M77" s="7">
        <v>96.690693800000005</v>
      </c>
      <c r="N77" s="7">
        <v>96.689043799999993</v>
      </c>
      <c r="O77" s="7">
        <v>96.075499699999995</v>
      </c>
      <c r="P77" s="7">
        <v>97.757932800000006</v>
      </c>
      <c r="Q77" s="7">
        <v>98.531619300000003</v>
      </c>
      <c r="R77" s="7">
        <v>96.915619060767611</v>
      </c>
      <c r="S77" s="7">
        <v>94.551908475465339</v>
      </c>
      <c r="T77" s="7">
        <v>90.001122475489424</v>
      </c>
      <c r="U77" s="7">
        <v>89.720898550200232</v>
      </c>
      <c r="V77" s="7">
        <v>90.812363546393456</v>
      </c>
      <c r="W77" s="7">
        <v>91.433276409003099</v>
      </c>
      <c r="X77" s="7">
        <v>91.106349875608373</v>
      </c>
      <c r="Z77" s="9"/>
      <c r="AA77" s="9"/>
    </row>
    <row r="78" spans="1:27" x14ac:dyDescent="0.3">
      <c r="A78" t="s">
        <v>167</v>
      </c>
      <c r="C78" s="7">
        <v>100.3363513</v>
      </c>
      <c r="D78" s="7">
        <v>100.8860315</v>
      </c>
      <c r="E78" s="7">
        <v>96.4104569</v>
      </c>
      <c r="F78" s="7">
        <v>95.916021999999998</v>
      </c>
      <c r="G78" s="7">
        <v>94.455535499999996</v>
      </c>
      <c r="H78" s="7">
        <v>94.262227100000004</v>
      </c>
      <c r="I78" s="7">
        <v>95.704756000000003</v>
      </c>
      <c r="J78" s="7">
        <v>97.758799699999997</v>
      </c>
      <c r="K78" s="7">
        <v>99.263240999999994</v>
      </c>
      <c r="L78" s="7">
        <v>100</v>
      </c>
      <c r="M78" s="7">
        <v>101.3488488</v>
      </c>
      <c r="N78" s="7">
        <v>101.4395816</v>
      </c>
      <c r="O78" s="7">
        <v>102.0990456</v>
      </c>
      <c r="P78" s="7">
        <v>102.69955</v>
      </c>
      <c r="Q78" s="7">
        <v>104.1340038</v>
      </c>
      <c r="R78" s="7">
        <v>103.87229536712388</v>
      </c>
      <c r="S78" s="7">
        <v>103.59522414880115</v>
      </c>
      <c r="T78" s="7">
        <v>103.21044463113201</v>
      </c>
      <c r="U78" s="7">
        <v>103.74728853533422</v>
      </c>
      <c r="V78" s="7">
        <v>104.38540390370596</v>
      </c>
      <c r="W78" s="7">
        <v>103.78655965498128</v>
      </c>
      <c r="X78" s="7">
        <v>102.72622286720407</v>
      </c>
      <c r="Z78" s="9"/>
      <c r="AA78" s="9"/>
    </row>
    <row r="79" spans="1:27" x14ac:dyDescent="0.3">
      <c r="A79" t="s">
        <v>168</v>
      </c>
      <c r="C79" s="7">
        <v>111.41185590000001</v>
      </c>
      <c r="D79" s="7">
        <v>114.48857030000001</v>
      </c>
      <c r="E79" s="7">
        <v>108.7563237</v>
      </c>
      <c r="F79" s="7">
        <v>109.97071680000001</v>
      </c>
      <c r="G79" s="7">
        <v>105.5259677</v>
      </c>
      <c r="H79" s="7">
        <v>101.639578</v>
      </c>
      <c r="I79" s="7">
        <v>95.657708999999997</v>
      </c>
      <c r="J79" s="7">
        <v>95.122301699999994</v>
      </c>
      <c r="K79" s="7">
        <v>95.715008699999998</v>
      </c>
      <c r="L79" s="7">
        <v>100</v>
      </c>
      <c r="M79" s="7">
        <v>103.59806829999999</v>
      </c>
      <c r="N79" s="7">
        <v>109.71086029999999</v>
      </c>
      <c r="O79" s="7">
        <v>114.6758682</v>
      </c>
      <c r="P79" s="7">
        <v>109.1202107</v>
      </c>
      <c r="Q79" s="7">
        <v>103.170941</v>
      </c>
      <c r="R79" s="7">
        <v>97.377211115613761</v>
      </c>
      <c r="S79" s="7">
        <v>96.544140741987761</v>
      </c>
      <c r="T79" s="7">
        <v>99.352443026229906</v>
      </c>
      <c r="U79" s="7">
        <v>102.73040520876766</v>
      </c>
      <c r="V79" s="7">
        <v>104.42478477110984</v>
      </c>
      <c r="W79" s="7">
        <v>105.34298685304387</v>
      </c>
      <c r="X79" s="7">
        <v>106.2</v>
      </c>
      <c r="Z79" s="9"/>
      <c r="AA79" s="9"/>
    </row>
    <row r="80" spans="1:27" x14ac:dyDescent="0.3">
      <c r="A80" t="s">
        <v>42</v>
      </c>
      <c r="B80" s="7">
        <v>94.893833900000004</v>
      </c>
      <c r="C80" s="7">
        <v>95.350061199999999</v>
      </c>
      <c r="D80" s="7">
        <v>94.556393299999996</v>
      </c>
      <c r="E80" s="7">
        <v>93.048467299999999</v>
      </c>
      <c r="F80" s="7">
        <v>91.550568600000005</v>
      </c>
      <c r="G80" s="7">
        <v>93.225718799999996</v>
      </c>
      <c r="H80" s="7">
        <v>93.371458000000004</v>
      </c>
      <c r="I80" s="7">
        <v>94.544831500000001</v>
      </c>
      <c r="J80" s="7">
        <v>95.978987099999998</v>
      </c>
      <c r="K80" s="7">
        <v>98.537760500000005</v>
      </c>
      <c r="L80" s="7">
        <v>100</v>
      </c>
      <c r="M80" s="7">
        <v>100.4420552</v>
      </c>
      <c r="N80" s="7">
        <v>99.551229599999999</v>
      </c>
      <c r="O80" s="7">
        <v>101.7836296</v>
      </c>
      <c r="P80" s="7">
        <v>102.88221179999999</v>
      </c>
      <c r="Q80" s="7">
        <v>103.0728885</v>
      </c>
      <c r="R80" s="7">
        <v>102.56087547246959</v>
      </c>
      <c r="S80" s="7">
        <v>103.16898840452009</v>
      </c>
      <c r="T80" s="7">
        <v>102.99744316546065</v>
      </c>
      <c r="U80" s="7">
        <v>103.19944335088519</v>
      </c>
      <c r="V80" s="7">
        <v>102.84630275077312</v>
      </c>
      <c r="W80" s="7">
        <v>102.32840766271467</v>
      </c>
      <c r="X80" s="7">
        <v>102.0215450373</v>
      </c>
      <c r="Z80" s="9"/>
    </row>
    <row r="81" spans="1:26" x14ac:dyDescent="0.3">
      <c r="Z81" s="9"/>
    </row>
    <row r="82" spans="1:26" x14ac:dyDescent="0.3">
      <c r="A82" s="15" t="s">
        <v>184</v>
      </c>
      <c r="Z82" s="9"/>
    </row>
    <row r="83" spans="1:26" x14ac:dyDescent="0.3">
      <c r="A83" t="s">
        <v>38</v>
      </c>
      <c r="B83" s="9">
        <v>0.79691211125804506</v>
      </c>
      <c r="C83" s="9">
        <v>0.83990520103054966</v>
      </c>
      <c r="D83" s="9">
        <v>0.90541682441369886</v>
      </c>
      <c r="E83" s="9">
        <v>1.4179096658312207</v>
      </c>
      <c r="F83" s="9">
        <v>1.1998409227565894</v>
      </c>
      <c r="G83" s="9">
        <v>1.1655528934649142</v>
      </c>
      <c r="H83" s="9">
        <v>1.363207227110919</v>
      </c>
      <c r="I83" s="9">
        <v>1.43</v>
      </c>
      <c r="J83" s="9">
        <v>1.41</v>
      </c>
      <c r="K83" s="9">
        <v>1.36</v>
      </c>
      <c r="L83" s="9">
        <v>1.27</v>
      </c>
      <c r="M83" s="9">
        <v>1.2</v>
      </c>
      <c r="N83" s="9">
        <v>1.23</v>
      </c>
      <c r="O83" s="9">
        <v>1.1299999999999999</v>
      </c>
      <c r="P83" s="9">
        <v>1.3</v>
      </c>
      <c r="Q83" s="9">
        <v>1.1200000000000001</v>
      </c>
      <c r="R83" s="9">
        <v>1.05</v>
      </c>
      <c r="S83" s="9">
        <v>1.05</v>
      </c>
      <c r="T83" s="9">
        <v>1.06</v>
      </c>
      <c r="U83" s="9">
        <v>1.22</v>
      </c>
      <c r="Z83" s="9"/>
    </row>
    <row r="84" spans="1:26" x14ac:dyDescent="0.3">
      <c r="A84" t="s">
        <v>39</v>
      </c>
      <c r="B84" s="9">
        <v>2.09</v>
      </c>
      <c r="C84" s="9">
        <v>2.15</v>
      </c>
      <c r="D84" s="9">
        <v>2.19</v>
      </c>
      <c r="E84" s="9">
        <v>2.38</v>
      </c>
      <c r="F84" s="9">
        <v>2.36</v>
      </c>
      <c r="G84" s="9">
        <v>2.17</v>
      </c>
      <c r="H84" s="9">
        <v>2.29</v>
      </c>
      <c r="I84" s="9">
        <v>2.33</v>
      </c>
      <c r="J84" s="9">
        <v>2.48</v>
      </c>
      <c r="K84" s="9">
        <v>2.38</v>
      </c>
      <c r="L84" s="9">
        <v>2.21</v>
      </c>
      <c r="M84" s="9">
        <v>2.11</v>
      </c>
      <c r="N84" s="9">
        <v>2.23</v>
      </c>
      <c r="O84" s="9">
        <v>2.12</v>
      </c>
      <c r="P84" s="9">
        <v>2.17</v>
      </c>
      <c r="Q84" s="9">
        <v>1.96</v>
      </c>
      <c r="R84" s="9">
        <v>1.95</v>
      </c>
      <c r="S84" s="9">
        <v>1.83</v>
      </c>
      <c r="T84" s="9">
        <v>1.9</v>
      </c>
      <c r="U84" s="9">
        <v>1.92</v>
      </c>
      <c r="Z84" s="9"/>
    </row>
    <row r="85" spans="1:26" x14ac:dyDescent="0.3">
      <c r="A85" t="s">
        <v>140</v>
      </c>
      <c r="B85" s="9">
        <v>0.49684196095549238</v>
      </c>
      <c r="C85" s="9">
        <v>0.48</v>
      </c>
      <c r="D85" s="9">
        <v>0.45</v>
      </c>
      <c r="E85" s="9">
        <v>0.5</v>
      </c>
      <c r="F85" s="9">
        <v>0.48</v>
      </c>
      <c r="G85" s="9">
        <v>0.43</v>
      </c>
      <c r="H85" s="9">
        <v>0.44</v>
      </c>
      <c r="I85" s="9">
        <v>0.45</v>
      </c>
      <c r="J85" s="9">
        <v>0.48</v>
      </c>
      <c r="K85" s="9">
        <v>0.46</v>
      </c>
      <c r="L85" s="9">
        <v>0.41</v>
      </c>
      <c r="M85" s="9">
        <v>0.42</v>
      </c>
      <c r="N85" s="9">
        <v>0.44</v>
      </c>
      <c r="O85" s="9">
        <v>0.42</v>
      </c>
      <c r="P85" s="9">
        <v>0.42</v>
      </c>
      <c r="Q85" s="9">
        <v>0.38</v>
      </c>
      <c r="R85" s="9">
        <v>0.39</v>
      </c>
      <c r="S85" s="9">
        <v>0.37</v>
      </c>
      <c r="T85" s="9">
        <v>0.39</v>
      </c>
      <c r="U85" s="9">
        <v>0.4</v>
      </c>
      <c r="Z85" s="9"/>
    </row>
    <row r="86" spans="1:26" x14ac:dyDescent="0.3">
      <c r="A86" t="s">
        <v>41</v>
      </c>
      <c r="B86" s="9">
        <v>0.25274121955409107</v>
      </c>
      <c r="C86" s="9">
        <v>0.23533439224509717</v>
      </c>
      <c r="D86" s="9">
        <v>0.22110209052947508</v>
      </c>
      <c r="E86" s="9">
        <v>0.24875308924655226</v>
      </c>
      <c r="F86" s="9">
        <v>0.36351161315866032</v>
      </c>
      <c r="G86" s="9">
        <v>0.38463066527257916</v>
      </c>
      <c r="H86" s="9">
        <v>0.40479903382950921</v>
      </c>
      <c r="I86" s="9">
        <v>0.3815318822214257</v>
      </c>
      <c r="J86" s="9">
        <v>0.40465556261299934</v>
      </c>
      <c r="K86" s="9">
        <v>0.44358397048385373</v>
      </c>
      <c r="L86" s="9">
        <v>0.41430614891999029</v>
      </c>
      <c r="M86" s="9">
        <v>0.38712205651793841</v>
      </c>
      <c r="N86" s="9">
        <v>0.39727276572763304</v>
      </c>
      <c r="O86" s="9">
        <v>0.41</v>
      </c>
      <c r="P86" s="9">
        <v>0.37</v>
      </c>
      <c r="Q86" s="9">
        <v>0.32</v>
      </c>
      <c r="R86" s="9">
        <v>0.3</v>
      </c>
      <c r="S86" s="9">
        <v>0.28000000000000003</v>
      </c>
      <c r="T86" s="9">
        <v>0.28999999999999998</v>
      </c>
      <c r="U86" s="9">
        <v>0.31</v>
      </c>
      <c r="Z86" s="9"/>
    </row>
    <row r="87" spans="1:26" x14ac:dyDescent="0.3">
      <c r="A87" t="s">
        <v>167</v>
      </c>
      <c r="B87" s="9">
        <v>5.04</v>
      </c>
      <c r="C87" s="9">
        <v>4.72</v>
      </c>
      <c r="D87" s="9">
        <v>4.32</v>
      </c>
      <c r="E87" s="9">
        <v>4.49</v>
      </c>
      <c r="F87" s="9">
        <v>4.0999999999999996</v>
      </c>
      <c r="G87" s="9">
        <v>3.72</v>
      </c>
      <c r="H87" s="9">
        <v>3.92</v>
      </c>
      <c r="I87" s="9">
        <v>3.87</v>
      </c>
      <c r="J87" s="9">
        <v>3.93</v>
      </c>
      <c r="K87" s="9">
        <v>3.82</v>
      </c>
      <c r="L87" s="9">
        <v>3.54</v>
      </c>
      <c r="M87" s="9">
        <v>3.43</v>
      </c>
      <c r="N87" s="9">
        <v>3.54</v>
      </c>
      <c r="O87" s="9">
        <v>3.31</v>
      </c>
      <c r="P87" s="9">
        <v>3.15</v>
      </c>
      <c r="Q87" s="9">
        <v>2.87</v>
      </c>
      <c r="R87" s="9">
        <v>2.78</v>
      </c>
      <c r="S87" s="9">
        <v>2.64</v>
      </c>
      <c r="T87" s="9">
        <v>2.67</v>
      </c>
      <c r="U87" s="9">
        <v>2.69</v>
      </c>
      <c r="Z87" s="9"/>
    </row>
    <row r="88" spans="1:26" x14ac:dyDescent="0.3">
      <c r="A88" t="s">
        <v>168</v>
      </c>
      <c r="B88" s="9" t="s">
        <v>159</v>
      </c>
      <c r="C88" s="9" t="s">
        <v>159</v>
      </c>
      <c r="D88" s="9" t="s">
        <v>159</v>
      </c>
      <c r="E88" s="9" t="s">
        <v>159</v>
      </c>
      <c r="F88" s="9" t="s">
        <v>159</v>
      </c>
      <c r="G88" s="9" t="s">
        <v>159</v>
      </c>
      <c r="H88" s="9">
        <v>0.03</v>
      </c>
      <c r="I88" s="9">
        <v>0.04</v>
      </c>
      <c r="J88" s="9">
        <v>0.04</v>
      </c>
      <c r="K88" s="9">
        <v>0.05</v>
      </c>
      <c r="L88" s="9">
        <v>0.06</v>
      </c>
      <c r="M88" s="9">
        <v>0.06</v>
      </c>
      <c r="N88" s="9">
        <v>7.0000000000000007E-2</v>
      </c>
      <c r="O88" s="9">
        <v>7.0000000000000007E-2</v>
      </c>
      <c r="P88" s="9">
        <v>7.0000000000000007E-2</v>
      </c>
      <c r="Q88" s="9">
        <v>7.0000000000000007E-2</v>
      </c>
      <c r="R88" s="9">
        <v>7.0000000000000007E-2</v>
      </c>
      <c r="S88" s="9">
        <v>0.08</v>
      </c>
      <c r="T88" s="9">
        <v>0.08</v>
      </c>
      <c r="U88" s="9">
        <v>0.08</v>
      </c>
      <c r="Z88" s="9"/>
    </row>
    <row r="90" spans="1:26" x14ac:dyDescent="0.3">
      <c r="Z90" s="9"/>
    </row>
    <row r="91" spans="1:26" x14ac:dyDescent="0.3">
      <c r="A91" s="15" t="s">
        <v>44</v>
      </c>
      <c r="Z91" s="9"/>
    </row>
    <row r="92" spans="1:26" x14ac:dyDescent="0.3">
      <c r="A92" t="s">
        <v>38</v>
      </c>
      <c r="B92">
        <v>12.3</v>
      </c>
      <c r="C92">
        <v>11.7</v>
      </c>
      <c r="D92">
        <v>9.9</v>
      </c>
      <c r="E92">
        <v>7.5</v>
      </c>
      <c r="F92">
        <v>5.6</v>
      </c>
      <c r="G92">
        <v>4.2</v>
      </c>
      <c r="H92">
        <v>3.9</v>
      </c>
      <c r="I92">
        <v>4.5</v>
      </c>
      <c r="J92">
        <v>4.5999999999999996</v>
      </c>
      <c r="K92">
        <v>4.5</v>
      </c>
      <c r="L92">
        <v>4.4000000000000004</v>
      </c>
      <c r="M92">
        <v>4.5</v>
      </c>
      <c r="N92">
        <v>4.7</v>
      </c>
      <c r="O92">
        <v>6.4</v>
      </c>
      <c r="P92">
        <v>12</v>
      </c>
      <c r="Q92">
        <v>13.9</v>
      </c>
      <c r="R92">
        <v>14.7</v>
      </c>
      <c r="S92">
        <v>14.7</v>
      </c>
      <c r="T92">
        <v>13.1</v>
      </c>
      <c r="U92">
        <v>11.3</v>
      </c>
      <c r="V92">
        <v>9.5</v>
      </c>
      <c r="W92">
        <v>8.6999999999999993</v>
      </c>
      <c r="X92">
        <v>7.9</v>
      </c>
      <c r="Y92" s="9"/>
      <c r="Z92" s="9"/>
    </row>
    <row r="93" spans="1:26" x14ac:dyDescent="0.3">
      <c r="A93" t="s">
        <v>39</v>
      </c>
      <c r="B93">
        <v>20.7</v>
      </c>
      <c r="C93">
        <v>19.899999999999999</v>
      </c>
      <c r="D93">
        <v>18.399999999999999</v>
      </c>
      <c r="E93">
        <v>16.399999999999999</v>
      </c>
      <c r="F93">
        <v>13.6</v>
      </c>
      <c r="G93">
        <v>11.9</v>
      </c>
      <c r="H93">
        <v>10.6</v>
      </c>
      <c r="I93">
        <v>11.5</v>
      </c>
      <c r="J93">
        <v>11.5</v>
      </c>
      <c r="K93">
        <v>11</v>
      </c>
      <c r="L93">
        <v>9.1999999999999993</v>
      </c>
      <c r="M93">
        <v>8.5</v>
      </c>
      <c r="N93">
        <v>8.1999999999999993</v>
      </c>
      <c r="O93">
        <v>11.3</v>
      </c>
      <c r="P93">
        <v>17.899999999999999</v>
      </c>
      <c r="Q93">
        <v>19.899999999999999</v>
      </c>
      <c r="R93">
        <v>21.4</v>
      </c>
      <c r="S93">
        <v>24.8</v>
      </c>
      <c r="T93">
        <v>26.1</v>
      </c>
      <c r="U93">
        <v>24.5</v>
      </c>
      <c r="V93">
        <v>22.3</v>
      </c>
      <c r="W93">
        <v>20.5</v>
      </c>
      <c r="X93">
        <v>19</v>
      </c>
      <c r="Y93" s="9"/>
      <c r="Z93" s="9"/>
    </row>
    <row r="94" spans="1:26" x14ac:dyDescent="0.3">
      <c r="A94" t="s">
        <v>140</v>
      </c>
      <c r="B94">
        <v>7.2</v>
      </c>
      <c r="C94">
        <v>7.2</v>
      </c>
      <c r="D94">
        <v>6.7</v>
      </c>
      <c r="E94">
        <v>5.6</v>
      </c>
      <c r="F94">
        <v>5</v>
      </c>
      <c r="G94">
        <v>4.5</v>
      </c>
      <c r="H94">
        <v>4.5999999999999996</v>
      </c>
      <c r="I94">
        <v>5.7</v>
      </c>
      <c r="J94">
        <v>7.1</v>
      </c>
      <c r="K94">
        <v>7.5</v>
      </c>
      <c r="L94">
        <v>8.5</v>
      </c>
      <c r="M94">
        <v>8.6</v>
      </c>
      <c r="N94">
        <v>8.9</v>
      </c>
      <c r="O94">
        <v>8.5</v>
      </c>
      <c r="P94">
        <v>10.6</v>
      </c>
      <c r="Q94">
        <v>12</v>
      </c>
      <c r="R94">
        <v>12.9</v>
      </c>
      <c r="S94">
        <v>15.8</v>
      </c>
      <c r="T94">
        <v>16.399999999999999</v>
      </c>
      <c r="U94">
        <v>14.1</v>
      </c>
      <c r="V94">
        <v>12.6</v>
      </c>
      <c r="W94">
        <v>11.7</v>
      </c>
      <c r="X94">
        <v>10.8</v>
      </c>
      <c r="Y94" s="9"/>
      <c r="Z94" s="9"/>
    </row>
    <row r="95" spans="1:26" x14ac:dyDescent="0.3">
      <c r="A95" t="s">
        <v>41</v>
      </c>
      <c r="B95">
        <v>9.1999999999999993</v>
      </c>
      <c r="C95">
        <v>9.6</v>
      </c>
      <c r="D95">
        <v>9.8000000000000007</v>
      </c>
      <c r="E95">
        <v>11.1</v>
      </c>
      <c r="F95">
        <v>12</v>
      </c>
      <c r="G95">
        <v>11.2</v>
      </c>
      <c r="H95">
        <v>10.7</v>
      </c>
      <c r="I95">
        <v>10.3</v>
      </c>
      <c r="J95">
        <v>9.6999999999999993</v>
      </c>
      <c r="K95">
        <v>10.6</v>
      </c>
      <c r="L95">
        <v>10</v>
      </c>
      <c r="M95">
        <v>9</v>
      </c>
      <c r="N95">
        <v>8.4</v>
      </c>
      <c r="O95">
        <v>7.8</v>
      </c>
      <c r="P95">
        <v>9.6</v>
      </c>
      <c r="Q95">
        <v>12.7</v>
      </c>
      <c r="R95">
        <v>17.899999999999999</v>
      </c>
      <c r="S95">
        <v>24.5</v>
      </c>
      <c r="T95">
        <v>27.5</v>
      </c>
      <c r="U95">
        <v>26.5</v>
      </c>
      <c r="V95">
        <v>25.7</v>
      </c>
      <c r="W95">
        <v>25.8</v>
      </c>
      <c r="X95">
        <v>24.4</v>
      </c>
      <c r="Y95" s="9"/>
      <c r="Z95" s="9"/>
    </row>
    <row r="96" spans="1:26" x14ac:dyDescent="0.3">
      <c r="A96" t="s">
        <v>167</v>
      </c>
      <c r="B96" s="7">
        <v>11.2</v>
      </c>
      <c r="C96" s="7">
        <v>11.2</v>
      </c>
      <c r="D96" s="7">
        <v>11.2</v>
      </c>
      <c r="E96" s="7">
        <v>11.3</v>
      </c>
      <c r="F96" s="7">
        <v>10.9</v>
      </c>
      <c r="G96" s="7">
        <v>10</v>
      </c>
      <c r="H96" s="7">
        <v>9</v>
      </c>
      <c r="I96" s="7">
        <v>8.5</v>
      </c>
      <c r="J96" s="7">
        <v>8.4</v>
      </c>
      <c r="K96" s="7">
        <v>8</v>
      </c>
      <c r="L96" s="7">
        <v>7.7</v>
      </c>
      <c r="M96" s="7">
        <v>6.8</v>
      </c>
      <c r="N96" s="7">
        <v>6.1</v>
      </c>
      <c r="O96" s="7">
        <v>6.7</v>
      </c>
      <c r="P96" s="7">
        <v>7.8</v>
      </c>
      <c r="Q96">
        <v>8.4</v>
      </c>
      <c r="R96">
        <v>8.4</v>
      </c>
      <c r="S96">
        <v>10.7</v>
      </c>
      <c r="T96">
        <v>12.1</v>
      </c>
      <c r="U96">
        <v>12.7</v>
      </c>
      <c r="V96">
        <v>12.2</v>
      </c>
      <c r="W96">
        <v>11.8</v>
      </c>
      <c r="X96">
        <v>11.6</v>
      </c>
      <c r="Y96" s="9"/>
      <c r="Z96" s="9"/>
    </row>
    <row r="97" spans="1:27" x14ac:dyDescent="0.3">
      <c r="A97" t="s">
        <v>168</v>
      </c>
      <c r="B97" s="7">
        <v>18.899999999999999</v>
      </c>
      <c r="C97" s="7">
        <v>20.6</v>
      </c>
      <c r="D97" s="7">
        <v>15.1</v>
      </c>
      <c r="E97" s="7">
        <v>14</v>
      </c>
      <c r="F97" s="7">
        <v>14.1</v>
      </c>
      <c r="G97" s="7">
        <v>14.3</v>
      </c>
      <c r="H97" s="7">
        <v>13.5</v>
      </c>
      <c r="I97" s="7">
        <v>12.5</v>
      </c>
      <c r="J97" s="7">
        <v>11.6</v>
      </c>
      <c r="K97" s="7">
        <v>11.7</v>
      </c>
      <c r="L97" s="7">
        <v>10</v>
      </c>
      <c r="M97" s="7">
        <v>7</v>
      </c>
      <c r="N97" s="7">
        <v>6.1</v>
      </c>
      <c r="O97" s="7">
        <v>7.7</v>
      </c>
      <c r="P97" s="7">
        <v>17.5</v>
      </c>
      <c r="Q97">
        <v>19.5</v>
      </c>
      <c r="R97">
        <v>16.2</v>
      </c>
      <c r="S97">
        <v>15</v>
      </c>
      <c r="T97">
        <v>11.9</v>
      </c>
      <c r="U97">
        <v>10.8</v>
      </c>
      <c r="V97">
        <v>10.1</v>
      </c>
      <c r="W97">
        <v>9.5</v>
      </c>
      <c r="X97">
        <v>8.8000000000000007</v>
      </c>
      <c r="Y97" s="9"/>
      <c r="Z97" s="9"/>
    </row>
    <row r="98" spans="1:27" x14ac:dyDescent="0.3">
      <c r="A98" t="s">
        <v>42</v>
      </c>
      <c r="B98" s="7">
        <v>10.9</v>
      </c>
      <c r="C98" s="7">
        <v>11</v>
      </c>
      <c r="D98" s="7">
        <v>10.9</v>
      </c>
      <c r="E98" s="7">
        <v>10.5</v>
      </c>
      <c r="F98" s="7">
        <v>9.8000000000000007</v>
      </c>
      <c r="G98" s="7">
        <v>8.9</v>
      </c>
      <c r="H98" s="7">
        <v>8.3000000000000007</v>
      </c>
      <c r="I98" s="7">
        <v>8.6</v>
      </c>
      <c r="J98" s="7">
        <v>9</v>
      </c>
      <c r="K98" s="7">
        <v>9.1999999999999993</v>
      </c>
      <c r="L98" s="7">
        <v>9.1</v>
      </c>
      <c r="M98" s="7">
        <v>8.4</v>
      </c>
      <c r="N98" s="7">
        <v>7.5</v>
      </c>
      <c r="O98" s="7">
        <v>7.6</v>
      </c>
      <c r="P98" s="7">
        <v>9.6</v>
      </c>
      <c r="Q98">
        <v>10.199999999999999</v>
      </c>
      <c r="R98">
        <v>10.199999999999999</v>
      </c>
      <c r="S98">
        <v>11.4</v>
      </c>
      <c r="T98">
        <v>12</v>
      </c>
      <c r="U98">
        <v>11.6</v>
      </c>
      <c r="V98">
        <v>11</v>
      </c>
      <c r="W98">
        <v>10.6</v>
      </c>
      <c r="X98">
        <v>10.3</v>
      </c>
      <c r="Y98" s="9"/>
      <c r="Z98" s="9"/>
    </row>
    <row r="100" spans="1:27" x14ac:dyDescent="0.3">
      <c r="A100" s="15" t="s">
        <v>146</v>
      </c>
    </row>
    <row r="101" spans="1:27" x14ac:dyDescent="0.3">
      <c r="A101" s="15" t="s">
        <v>147</v>
      </c>
    </row>
    <row r="102" spans="1:27" x14ac:dyDescent="0.3">
      <c r="A102" t="s">
        <v>38</v>
      </c>
      <c r="B102" s="9">
        <v>-2.1686146000000002</v>
      </c>
      <c r="C102" s="9">
        <v>-0.27768229999999999</v>
      </c>
      <c r="D102" s="9">
        <v>1.3081901</v>
      </c>
      <c r="E102" s="9">
        <v>2.0128148000000001</v>
      </c>
      <c r="F102" s="9">
        <v>2.4015512999999999</v>
      </c>
      <c r="G102" s="9">
        <v>4.8148647000000002</v>
      </c>
      <c r="H102" s="9">
        <v>0.93539760000000005</v>
      </c>
      <c r="I102" s="9">
        <v>-0.3355475</v>
      </c>
      <c r="J102" s="9">
        <v>0.42153469999999998</v>
      </c>
      <c r="K102" s="9">
        <v>1.3859701</v>
      </c>
      <c r="L102" s="9">
        <v>1.5788677</v>
      </c>
      <c r="M102" s="9">
        <v>2.8092742999999998</v>
      </c>
      <c r="N102" s="9">
        <v>0.23039560000000001</v>
      </c>
      <c r="O102" s="9">
        <v>-7.0340708000000003</v>
      </c>
      <c r="P102" s="9">
        <v>-13.893283200000001</v>
      </c>
      <c r="Q102" s="9">
        <v>-32.305186200000001</v>
      </c>
      <c r="R102" s="9">
        <v>-12.5345464</v>
      </c>
      <c r="S102" s="9">
        <v>-8.0443020999999995</v>
      </c>
      <c r="T102" s="9">
        <v>-5.6580735999999998</v>
      </c>
      <c r="U102" s="9">
        <v>-3.8779450999999998</v>
      </c>
      <c r="V102" s="9">
        <v>-2.2327778</v>
      </c>
      <c r="W102" s="9">
        <v>-1.5227674</v>
      </c>
      <c r="X102" s="9">
        <v>-1.4733210999999999</v>
      </c>
      <c r="Y102" s="9"/>
      <c r="AA102" s="9"/>
    </row>
    <row r="103" spans="1:27" x14ac:dyDescent="0.3">
      <c r="A103" t="s">
        <v>39</v>
      </c>
      <c r="B103" s="9">
        <v>-7.0377521999999999</v>
      </c>
      <c r="C103" s="9">
        <v>-5.3722192</v>
      </c>
      <c r="D103" s="9">
        <v>-3.9131434</v>
      </c>
      <c r="E103" s="9">
        <v>-2.9488739000000002</v>
      </c>
      <c r="F103" s="9">
        <v>-1.322697</v>
      </c>
      <c r="G103" s="9">
        <v>-1.0225145</v>
      </c>
      <c r="H103" s="9">
        <v>-0.54879860000000003</v>
      </c>
      <c r="I103" s="9">
        <v>-0.41452689999999998</v>
      </c>
      <c r="J103" s="9">
        <v>-0.36840109999999998</v>
      </c>
      <c r="K103" s="9">
        <v>-4.2255800000000003E-2</v>
      </c>
      <c r="L103" s="9">
        <v>1.206685</v>
      </c>
      <c r="M103" s="9">
        <v>2.1968820999999998</v>
      </c>
      <c r="N103" s="9">
        <v>2.0003571</v>
      </c>
      <c r="O103" s="9">
        <v>-4.4243585999999997</v>
      </c>
      <c r="P103" s="9">
        <v>-10.957671400000001</v>
      </c>
      <c r="Q103" s="9">
        <v>-9.3851216999999991</v>
      </c>
      <c r="R103" s="9">
        <v>-9.4603672000000003</v>
      </c>
      <c r="S103" s="9">
        <v>-10.4426047</v>
      </c>
      <c r="T103" s="9">
        <v>-6.9080708</v>
      </c>
      <c r="U103" s="9">
        <v>-5.8894886</v>
      </c>
      <c r="V103" s="9">
        <v>-4.7474872000000001</v>
      </c>
      <c r="W103" s="9">
        <v>-3.5977697000000002</v>
      </c>
      <c r="X103" s="9">
        <v>-2.6260281999999999</v>
      </c>
      <c r="Y103" s="9"/>
    </row>
    <row r="104" spans="1:27" x14ac:dyDescent="0.3">
      <c r="A104" t="s">
        <v>140</v>
      </c>
      <c r="B104" s="9">
        <v>-5.1781657000000001</v>
      </c>
      <c r="C104" s="9">
        <v>-4.7376731999999997</v>
      </c>
      <c r="D104" s="9">
        <v>-3.7046648000000002</v>
      </c>
      <c r="E104" s="9">
        <v>-4.3862923</v>
      </c>
      <c r="F104" s="9">
        <v>-3.0305879999999998</v>
      </c>
      <c r="G104" s="9">
        <v>-3.2148973999999999</v>
      </c>
      <c r="H104" s="9">
        <v>-4.7884036999999999</v>
      </c>
      <c r="I104" s="9">
        <v>-3.3402881</v>
      </c>
      <c r="J104" s="9">
        <v>-4.4215901000000004</v>
      </c>
      <c r="K104" s="9">
        <v>-6.1945287000000002</v>
      </c>
      <c r="L104" s="9">
        <v>-6.1937923000000001</v>
      </c>
      <c r="M104" s="9">
        <v>-4.3275581000000001</v>
      </c>
      <c r="N104" s="9">
        <v>-3.0087641999999999</v>
      </c>
      <c r="O104" s="9">
        <v>-3.7656638</v>
      </c>
      <c r="P104" s="9">
        <v>-9.8055272000000002</v>
      </c>
      <c r="Q104" s="9">
        <v>-11.1711393</v>
      </c>
      <c r="R104" s="9">
        <v>-7.3828418999999998</v>
      </c>
      <c r="S104" s="9">
        <v>-5.6586667999999998</v>
      </c>
      <c r="T104" s="9">
        <v>-4.8424224000000002</v>
      </c>
      <c r="U104" s="9">
        <v>-7.1757989999999996</v>
      </c>
      <c r="V104" s="9">
        <v>-2.9754836999999998</v>
      </c>
      <c r="W104" s="9">
        <v>-2.9461593000000001</v>
      </c>
      <c r="X104" s="9">
        <v>-2.5211600999999999</v>
      </c>
      <c r="Y104" s="9"/>
    </row>
    <row r="105" spans="1:27" x14ac:dyDescent="0.3">
      <c r="A105" t="s">
        <v>41</v>
      </c>
      <c r="B105" s="9" t="s">
        <v>159</v>
      </c>
      <c r="C105" s="9" t="s">
        <v>159</v>
      </c>
      <c r="D105" s="9" t="s">
        <v>159</v>
      </c>
      <c r="E105" s="9" t="s">
        <v>159</v>
      </c>
      <c r="F105" s="9" t="s">
        <v>159</v>
      </c>
      <c r="G105" s="9" t="s">
        <v>159</v>
      </c>
      <c r="H105" s="9" t="s">
        <v>159</v>
      </c>
      <c r="I105" s="9" t="s">
        <v>159</v>
      </c>
      <c r="J105" s="9" t="s">
        <v>159</v>
      </c>
      <c r="K105" s="9" t="s">
        <v>159</v>
      </c>
      <c r="L105" s="9" t="s">
        <v>159</v>
      </c>
      <c r="M105" s="9">
        <v>-6.1084050999999997</v>
      </c>
      <c r="N105" s="9">
        <v>-6.7198954999999998</v>
      </c>
      <c r="O105" s="9">
        <v>-9.9051615999999996</v>
      </c>
      <c r="P105" s="9">
        <v>-15.245692399999999</v>
      </c>
      <c r="Q105" s="9">
        <v>-11.207732399999999</v>
      </c>
      <c r="R105" s="9">
        <v>-10.242526399999999</v>
      </c>
      <c r="S105" s="9">
        <v>-8.8151922000000003</v>
      </c>
      <c r="T105" s="9">
        <v>-12.445880799999999</v>
      </c>
      <c r="U105" s="9">
        <v>-3.5740232999999999</v>
      </c>
      <c r="V105" s="9">
        <v>-4.6120124999999996</v>
      </c>
      <c r="W105" s="9">
        <v>-3.5829415999999998</v>
      </c>
      <c r="X105" s="9">
        <v>-2.2138070999999999</v>
      </c>
      <c r="Y105" s="9"/>
    </row>
    <row r="106" spans="1:27" x14ac:dyDescent="0.3">
      <c r="A106" t="s">
        <v>42</v>
      </c>
      <c r="B106" s="9" t="s">
        <v>159</v>
      </c>
      <c r="C106" s="9" t="s">
        <v>159</v>
      </c>
      <c r="D106" s="9" t="s">
        <v>159</v>
      </c>
      <c r="E106" s="9" t="s">
        <v>159</v>
      </c>
      <c r="F106" s="9" t="s">
        <v>159</v>
      </c>
      <c r="G106" s="9" t="s">
        <v>159</v>
      </c>
      <c r="H106" s="9" t="s">
        <v>159</v>
      </c>
      <c r="I106" s="9" t="s">
        <v>159</v>
      </c>
      <c r="J106" s="9" t="s">
        <v>159</v>
      </c>
      <c r="K106" s="9" t="s">
        <v>159</v>
      </c>
      <c r="L106" s="9" t="s">
        <v>159</v>
      </c>
      <c r="M106" s="9" t="s">
        <v>159</v>
      </c>
      <c r="N106" s="9" t="s">
        <v>159</v>
      </c>
      <c r="O106" s="9" t="s">
        <v>159</v>
      </c>
      <c r="P106" s="9" t="s">
        <v>159</v>
      </c>
      <c r="Q106" s="9">
        <v>-6.1731088999999999</v>
      </c>
      <c r="R106" s="9">
        <v>-4.1607212999999996</v>
      </c>
      <c r="S106" s="9">
        <v>-3.6573345000000002</v>
      </c>
      <c r="T106" s="9">
        <v>-2.9640756000000001</v>
      </c>
      <c r="U106" s="9">
        <v>-2.5813264999999999</v>
      </c>
      <c r="V106" s="9">
        <v>-2.0266796999999999</v>
      </c>
      <c r="W106" s="9">
        <v>-1.7890474999999999</v>
      </c>
      <c r="X106" s="9">
        <v>-1.4592328000000001</v>
      </c>
    </row>
    <row r="107" spans="1:27" x14ac:dyDescent="0.3">
      <c r="A107" s="15" t="s">
        <v>148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7" x14ac:dyDescent="0.3">
      <c r="A108" t="s">
        <v>38</v>
      </c>
      <c r="B108" s="9">
        <v>2.9763244000000002</v>
      </c>
      <c r="C108" s="9">
        <v>4.1241838</v>
      </c>
      <c r="D108" s="9">
        <v>5.0186237</v>
      </c>
      <c r="E108" s="9">
        <v>5.3671731999999999</v>
      </c>
      <c r="F108" s="9">
        <v>4.7691857999999998</v>
      </c>
      <c r="G108" s="9">
        <v>6.7697384999999999</v>
      </c>
      <c r="H108" s="9">
        <v>2.3850826999999999</v>
      </c>
      <c r="I108" s="9">
        <v>0.98730510000000005</v>
      </c>
      <c r="J108" s="9">
        <v>1.6433606000000001</v>
      </c>
      <c r="K108" s="9">
        <v>2.4853255999999999</v>
      </c>
      <c r="L108" s="9">
        <v>2.6059622999999998</v>
      </c>
      <c r="M108" s="9">
        <v>3.8140293999999999</v>
      </c>
      <c r="N108" s="9">
        <v>1.2363344000000001</v>
      </c>
      <c r="O108" s="9">
        <v>-5.7510677000000001</v>
      </c>
      <c r="P108" s="9">
        <v>-11.8639992</v>
      </c>
      <c r="Q108" s="9">
        <v>-29.343760499999998</v>
      </c>
      <c r="R108" s="9">
        <v>-9.1493503999999994</v>
      </c>
      <c r="S108" s="9">
        <v>-3.9510651999999999</v>
      </c>
      <c r="T108" s="9">
        <v>-1.3859501999999999</v>
      </c>
      <c r="U108" s="9">
        <v>9.2733999999999997E-2</v>
      </c>
      <c r="V108" s="9">
        <v>1.0687968000000001</v>
      </c>
      <c r="W108" s="9">
        <v>1.5121211000000001</v>
      </c>
      <c r="X108" s="9">
        <v>1.4973604</v>
      </c>
      <c r="Y108" s="9"/>
    </row>
    <row r="109" spans="1:27" x14ac:dyDescent="0.3">
      <c r="A109" t="s">
        <v>39</v>
      </c>
      <c r="B109" s="9">
        <v>-2.1004185999999998</v>
      </c>
      <c r="C109" s="9">
        <v>-0.34324329999999997</v>
      </c>
      <c r="D109" s="9">
        <v>0.62136979999999997</v>
      </c>
      <c r="E109" s="9">
        <v>1.1127315</v>
      </c>
      <c r="F109" s="9">
        <v>2.0956864999999998</v>
      </c>
      <c r="G109" s="9">
        <v>2.1378723000000002</v>
      </c>
      <c r="H109" s="9">
        <v>2.4089100000000001</v>
      </c>
      <c r="I109" s="9">
        <v>2.2137015</v>
      </c>
      <c r="J109" s="9">
        <v>1.9301233</v>
      </c>
      <c r="K109" s="9">
        <v>1.9429547</v>
      </c>
      <c r="L109" s="9">
        <v>2.9497102000000002</v>
      </c>
      <c r="M109" s="9">
        <v>3.7941454999999999</v>
      </c>
      <c r="N109" s="9">
        <v>3.5632633999999999</v>
      </c>
      <c r="O109" s="9">
        <v>-2.8784087999999999</v>
      </c>
      <c r="P109" s="9">
        <v>-9.2572615999999996</v>
      </c>
      <c r="Q109" s="9">
        <v>-7.5118904000000004</v>
      </c>
      <c r="R109" s="9">
        <v>-7.0019703</v>
      </c>
      <c r="S109" s="9">
        <v>-7.4775235999999996</v>
      </c>
      <c r="T109" s="9">
        <v>-3.5463000999999998</v>
      </c>
      <c r="U109" s="9">
        <v>-2.4999039999999999</v>
      </c>
      <c r="V109" s="9">
        <v>-1.5988059999999999</v>
      </c>
      <c r="W109" s="9">
        <v>-0.63818140000000001</v>
      </c>
      <c r="X109" s="9">
        <v>0.14494109999999999</v>
      </c>
      <c r="Y109" s="9"/>
    </row>
    <row r="110" spans="1:27" x14ac:dyDescent="0.3">
      <c r="A110" t="s">
        <v>140</v>
      </c>
      <c r="B110" s="9">
        <v>0.35761409999999999</v>
      </c>
      <c r="C110" s="9">
        <v>9.1339400000000001E-2</v>
      </c>
      <c r="D110" s="9">
        <v>0.12593190000000001</v>
      </c>
      <c r="E110" s="9">
        <v>-1.2473023000000001</v>
      </c>
      <c r="F110" s="9">
        <v>-8.5866499999999998E-2</v>
      </c>
      <c r="G110" s="9">
        <v>-0.20699590000000001</v>
      </c>
      <c r="H110" s="9">
        <v>-1.7990537</v>
      </c>
      <c r="I110" s="9">
        <v>-0.50406150000000005</v>
      </c>
      <c r="J110" s="9">
        <v>-1.7635607</v>
      </c>
      <c r="K110" s="9">
        <v>-3.6390780999999999</v>
      </c>
      <c r="L110" s="9">
        <v>-3.6434017000000001</v>
      </c>
      <c r="M110" s="9">
        <v>-1.5611428000000001</v>
      </c>
      <c r="N110" s="9">
        <v>-6.0096499999999997E-2</v>
      </c>
      <c r="O110" s="9">
        <v>-0.65943589999999996</v>
      </c>
      <c r="P110" s="9">
        <v>-6.8311960999999997</v>
      </c>
      <c r="Q110" s="9">
        <v>-8.2432698999999996</v>
      </c>
      <c r="R110" s="9">
        <v>-3.0662286000000001</v>
      </c>
      <c r="S110" s="9">
        <v>-0.7806864</v>
      </c>
      <c r="T110" s="9">
        <v>7.7054000000000003E-3</v>
      </c>
      <c r="U110" s="9">
        <v>-2.2738060999999998</v>
      </c>
      <c r="V110" s="9">
        <v>1.9691557</v>
      </c>
      <c r="W110" s="9">
        <v>1.5646241999999999</v>
      </c>
      <c r="X110" s="9">
        <v>1.8010558999999999</v>
      </c>
      <c r="Y110" s="9"/>
    </row>
    <row r="111" spans="1:27" x14ac:dyDescent="0.3">
      <c r="A111" t="s">
        <v>41</v>
      </c>
      <c r="B111" s="9" t="s">
        <v>159</v>
      </c>
      <c r="C111" s="9" t="s">
        <v>159</v>
      </c>
      <c r="D111" s="9" t="s">
        <v>159</v>
      </c>
      <c r="E111" s="9" t="s">
        <v>159</v>
      </c>
      <c r="F111" s="9" t="s">
        <v>159</v>
      </c>
      <c r="G111" s="9" t="s">
        <v>159</v>
      </c>
      <c r="H111" s="9" t="s">
        <v>159</v>
      </c>
      <c r="I111" s="9" t="s">
        <v>159</v>
      </c>
      <c r="J111" s="9" t="s">
        <v>159</v>
      </c>
      <c r="K111" s="9" t="s">
        <v>159</v>
      </c>
      <c r="L111" s="9" t="s">
        <v>159</v>
      </c>
      <c r="M111" s="9">
        <v>-1.6200633</v>
      </c>
      <c r="N111" s="9">
        <v>-2.1311594999999999</v>
      </c>
      <c r="O111" s="9">
        <v>-4.9744729000000003</v>
      </c>
      <c r="P111" s="9">
        <v>-10.22655</v>
      </c>
      <c r="Q111" s="9">
        <v>-5.3505829</v>
      </c>
      <c r="R111" s="9">
        <v>-2.9648020000000002</v>
      </c>
      <c r="S111" s="9">
        <v>-3.7195874999999998</v>
      </c>
      <c r="T111" s="9">
        <v>-8.4123754999999996</v>
      </c>
      <c r="U111" s="9">
        <v>0.36213319999999999</v>
      </c>
      <c r="V111" s="9">
        <v>-0.25</v>
      </c>
      <c r="W111" s="9">
        <v>0.5</v>
      </c>
      <c r="X111" s="9">
        <v>1.75</v>
      </c>
      <c r="Y111" s="9"/>
    </row>
    <row r="112" spans="1:27" x14ac:dyDescent="0.3">
      <c r="A112" t="s">
        <v>42</v>
      </c>
      <c r="B112" s="9" t="s">
        <v>159</v>
      </c>
      <c r="C112" s="9" t="s">
        <v>159</v>
      </c>
      <c r="D112" s="9" t="s">
        <v>159</v>
      </c>
      <c r="E112" s="9" t="s">
        <v>159</v>
      </c>
      <c r="F112" s="9" t="s">
        <v>159</v>
      </c>
      <c r="G112" s="9" t="s">
        <v>159</v>
      </c>
      <c r="H112" s="9" t="s">
        <v>159</v>
      </c>
      <c r="I112" s="9" t="s">
        <v>159</v>
      </c>
      <c r="J112" s="9" t="s">
        <v>159</v>
      </c>
      <c r="K112" s="9" t="s">
        <v>159</v>
      </c>
      <c r="L112" s="9" t="s">
        <v>159</v>
      </c>
      <c r="M112" s="9" t="s">
        <v>159</v>
      </c>
      <c r="N112" s="9" t="s">
        <v>159</v>
      </c>
      <c r="O112" s="9" t="s">
        <v>159</v>
      </c>
      <c r="P112" s="9" t="s">
        <v>159</v>
      </c>
      <c r="Q112" s="9">
        <v>-3.4233060000000002</v>
      </c>
      <c r="R112" s="9">
        <v>-1.1782866000000001</v>
      </c>
      <c r="S112" s="9">
        <v>-0.6375864</v>
      </c>
      <c r="T112" s="9">
        <v>-0.16677449999999999</v>
      </c>
      <c r="U112" s="9">
        <v>7.1099800000000005E-2</v>
      </c>
      <c r="V112" s="9">
        <v>0.41185270000000002</v>
      </c>
      <c r="W112" s="9">
        <v>0.54411670000000001</v>
      </c>
      <c r="X112" s="9">
        <v>0.77784640000000005</v>
      </c>
    </row>
    <row r="113" spans="1:30" x14ac:dyDescent="0.3">
      <c r="A113" s="15" t="s">
        <v>149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</row>
    <row r="114" spans="1:30" x14ac:dyDescent="0.3">
      <c r="A114" t="s">
        <v>38</v>
      </c>
      <c r="B114" s="9">
        <v>-1.9436</v>
      </c>
      <c r="C114" s="9">
        <v>-0.38529999999999998</v>
      </c>
      <c r="D114" s="9">
        <v>0.61650000000000005</v>
      </c>
      <c r="E114" s="9">
        <v>1.4954000000000001</v>
      </c>
      <c r="F114" s="9">
        <v>1.4579</v>
      </c>
      <c r="G114" s="9">
        <v>3.4910999999999999</v>
      </c>
      <c r="H114" s="9">
        <v>-0.23089999999999999</v>
      </c>
      <c r="I114" s="9">
        <v>-1.2514000000000001</v>
      </c>
      <c r="J114" s="9">
        <v>0.56479999999999997</v>
      </c>
      <c r="K114" s="9">
        <v>1.4864999999999999</v>
      </c>
      <c r="L114" s="9">
        <v>0.95820000000000005</v>
      </c>
      <c r="M114" s="9">
        <v>1.3190999999999999</v>
      </c>
      <c r="N114" s="9">
        <v>-2.2492999999999999</v>
      </c>
      <c r="O114" s="9">
        <v>-7.5594999999999999</v>
      </c>
      <c r="P114" s="9">
        <v>-11.4816</v>
      </c>
      <c r="Q114" s="9">
        <v>-8.8293999999999997</v>
      </c>
      <c r="R114" s="9">
        <v>-7.5247000000000002</v>
      </c>
      <c r="S114" s="9">
        <v>-6.4490999999999996</v>
      </c>
      <c r="T114" s="9">
        <v>-4.3183999999999996</v>
      </c>
      <c r="U114" s="9">
        <v>-3.2159</v>
      </c>
      <c r="V114" s="9">
        <v>-2.9939</v>
      </c>
      <c r="W114" s="9">
        <v>-2.1454</v>
      </c>
      <c r="X114" s="9">
        <v>-1.6412</v>
      </c>
      <c r="Y114" s="9"/>
      <c r="Z114" s="9"/>
      <c r="AA114" s="9"/>
      <c r="AB114" s="9"/>
      <c r="AD114" s="9"/>
    </row>
    <row r="115" spans="1:30" x14ac:dyDescent="0.3">
      <c r="A115" t="s">
        <v>39</v>
      </c>
      <c r="B115" s="9">
        <v>-5.7423000000000002</v>
      </c>
      <c r="C115" s="9">
        <v>-4.2557999999999998</v>
      </c>
      <c r="D115" s="9">
        <v>-3.3174000000000001</v>
      </c>
      <c r="E115" s="9">
        <v>-2.9666000000000001</v>
      </c>
      <c r="F115" s="9">
        <v>-1.8382000000000001</v>
      </c>
      <c r="G115" s="9">
        <v>-2.2587000000000002</v>
      </c>
      <c r="H115" s="9">
        <v>-2.3473999999999999</v>
      </c>
      <c r="I115" s="9">
        <v>-1.8584000000000001</v>
      </c>
      <c r="J115" s="9">
        <v>-1.5864</v>
      </c>
      <c r="K115" s="9">
        <v>-1.1444000000000001</v>
      </c>
      <c r="L115" s="9">
        <v>-2E-3</v>
      </c>
      <c r="M115" s="9">
        <v>0.60780000000000001</v>
      </c>
      <c r="N115" s="9">
        <v>0.36770000000000003</v>
      </c>
      <c r="O115" s="9">
        <v>-5.1247999999999996</v>
      </c>
      <c r="P115" s="9">
        <v>-9.1346000000000007</v>
      </c>
      <c r="Q115" s="9">
        <v>-7.0415999999999999</v>
      </c>
      <c r="R115" s="9">
        <v>-6.1715999999999998</v>
      </c>
      <c r="S115" s="9">
        <v>-3.3458000000000001</v>
      </c>
      <c r="T115" s="9">
        <v>-1.9008</v>
      </c>
      <c r="U115" s="9">
        <v>-1.8027</v>
      </c>
      <c r="V115" s="9">
        <v>-2.5266999999999999</v>
      </c>
      <c r="W115" s="9">
        <v>-2.6107999999999998</v>
      </c>
      <c r="X115" s="9">
        <v>-2.5985999999999998</v>
      </c>
      <c r="Y115" s="9"/>
      <c r="Z115" s="9"/>
      <c r="AA115" s="9"/>
      <c r="AB115" s="9"/>
      <c r="AD115" s="9"/>
    </row>
    <row r="116" spans="1:30" x14ac:dyDescent="0.3">
      <c r="A116" t="s">
        <v>140</v>
      </c>
      <c r="B116" s="9">
        <v>-5.2408999999999999</v>
      </c>
      <c r="C116" s="9">
        <v>-5.048</v>
      </c>
      <c r="D116" s="9">
        <v>-4.4218000000000002</v>
      </c>
      <c r="E116" s="9">
        <v>-5.5976999999999997</v>
      </c>
      <c r="F116" s="9">
        <v>-4.4523999999999999</v>
      </c>
      <c r="G116" s="9">
        <v>-4.8827999999999996</v>
      </c>
      <c r="H116" s="9">
        <v>-6.5707000000000004</v>
      </c>
      <c r="I116" s="9">
        <v>-4.3596000000000004</v>
      </c>
      <c r="J116" s="9">
        <v>-4.1340000000000003</v>
      </c>
      <c r="K116" s="9">
        <v>-6.0617000000000001</v>
      </c>
      <c r="L116" s="9">
        <v>-5.8159000000000001</v>
      </c>
      <c r="M116" s="9">
        <v>-4.1311</v>
      </c>
      <c r="N116" s="9">
        <v>-3.4767000000000001</v>
      </c>
      <c r="O116" s="9">
        <v>-3.8472</v>
      </c>
      <c r="P116" s="9">
        <v>-8.1501999999999999</v>
      </c>
      <c r="Q116" s="9">
        <v>-8.0967000000000002</v>
      </c>
      <c r="R116" s="9">
        <v>-6.2205000000000004</v>
      </c>
      <c r="S116" s="9">
        <v>-3.0851000000000002</v>
      </c>
      <c r="T116" s="9">
        <v>-2.5045999999999999</v>
      </c>
      <c r="U116" s="9">
        <v>-1.3678999999999999</v>
      </c>
      <c r="V116" s="9">
        <v>-1.8189</v>
      </c>
      <c r="W116" s="9">
        <v>-2.3258999999999999</v>
      </c>
      <c r="X116" s="9">
        <v>-2.4108000000000001</v>
      </c>
      <c r="Y116" s="9"/>
      <c r="Z116" s="9"/>
      <c r="AA116" s="9"/>
      <c r="AB116" s="9"/>
      <c r="AD116" s="9"/>
    </row>
    <row r="117" spans="1:30" x14ac:dyDescent="0.3">
      <c r="A117" t="s">
        <v>41</v>
      </c>
      <c r="B117" s="9" t="s">
        <v>159</v>
      </c>
      <c r="C117" s="9" t="s">
        <v>159</v>
      </c>
      <c r="D117" s="9" t="s">
        <v>159</v>
      </c>
      <c r="E117" s="9" t="s">
        <v>159</v>
      </c>
      <c r="F117" s="9" t="s">
        <v>159</v>
      </c>
      <c r="G117" s="9" t="s">
        <v>159</v>
      </c>
      <c r="H117" s="9" t="s">
        <v>159</v>
      </c>
      <c r="I117" s="9" t="s">
        <v>159</v>
      </c>
      <c r="J117" s="9" t="s">
        <v>159</v>
      </c>
      <c r="K117" s="9" t="s">
        <v>159</v>
      </c>
      <c r="L117" s="9">
        <v>-7.9</v>
      </c>
      <c r="M117" s="9">
        <v>-7.5724</v>
      </c>
      <c r="N117" s="9">
        <v>-8.9853000000000005</v>
      </c>
      <c r="O117" s="9">
        <v>-11.5024</v>
      </c>
      <c r="P117" s="9">
        <v>-14.963800000000001</v>
      </c>
      <c r="Q117" s="9">
        <v>-10.1549</v>
      </c>
      <c r="R117" s="9">
        <v>-6.4036999999999997</v>
      </c>
      <c r="S117" s="9">
        <v>-0.42920000000000003</v>
      </c>
      <c r="T117" s="9">
        <v>1.9786999999999999</v>
      </c>
      <c r="U117" s="9">
        <v>0.56820000000000004</v>
      </c>
      <c r="V117" s="9">
        <v>-1.1347</v>
      </c>
      <c r="W117" s="9">
        <v>-0.26750000000000002</v>
      </c>
      <c r="X117" s="9">
        <v>-0.98209999999999997</v>
      </c>
      <c r="Y117" s="9"/>
      <c r="Z117" s="9"/>
      <c r="AA117" s="9"/>
      <c r="AB117" s="9"/>
      <c r="AD117" s="9"/>
    </row>
    <row r="118" spans="1:30" x14ac:dyDescent="0.3">
      <c r="A118" t="s">
        <v>198</v>
      </c>
      <c r="B118" s="9">
        <f>(B114*B7+B115*B8+B116*B9)/(B7+B8+B9)</f>
        <v>-5.3402982811574589</v>
      </c>
      <c r="C118" s="9">
        <f t="shared" ref="C118:L118" si="1">(C114*C7+C115*C8+C116*C9)/(C7+C8+C9)</f>
        <v>-4.0225875207148407</v>
      </c>
      <c r="D118" s="9">
        <f t="shared" si="1"/>
        <v>-3.0690519324734344</v>
      </c>
      <c r="E118" s="9">
        <f t="shared" si="1"/>
        <v>-2.8768413512983777</v>
      </c>
      <c r="F118" s="9">
        <f t="shared" si="1"/>
        <v>-1.8479971581368781</v>
      </c>
      <c r="G118" s="9">
        <f t="shared" si="1"/>
        <v>-1.938347592280522</v>
      </c>
      <c r="H118" s="9">
        <f t="shared" si="1"/>
        <v>-2.6789266737629713</v>
      </c>
      <c r="I118" s="9">
        <f t="shared" si="1"/>
        <v>-2.1258484910454061</v>
      </c>
      <c r="J118" s="9">
        <f t="shared" si="1"/>
        <v>-1.641927791321115</v>
      </c>
      <c r="K118" s="9">
        <f t="shared" si="1"/>
        <v>-1.4353787350446241</v>
      </c>
      <c r="L118" s="9">
        <f t="shared" si="1"/>
        <v>-0.60593114160643335</v>
      </c>
      <c r="M118" s="9">
        <f>(M114*M7+M115*M8+M116*M9+M117*M10)/(M7+M8+M9+M10)</f>
        <v>-0.93999110620937287</v>
      </c>
      <c r="N118" s="9">
        <f t="shared" ref="N118:X118" si="2">(N114*N7+N115*N8+N116*N9+N117*N10)/(N7+N8+N9+N10)</f>
        <v>-1.6295825973632481</v>
      </c>
      <c r="O118" s="9">
        <f t="shared" si="2"/>
        <v>-6.1517081550965749</v>
      </c>
      <c r="P118" s="9">
        <f t="shared" si="2"/>
        <v>-10.101984832682259</v>
      </c>
      <c r="Q118" s="9">
        <f t="shared" si="2"/>
        <v>-7.7613209684476372</v>
      </c>
      <c r="R118" s="9">
        <f t="shared" si="2"/>
        <v>-6.3484418150085755</v>
      </c>
      <c r="S118" s="9">
        <f t="shared" si="2"/>
        <v>-3.2989731795985753</v>
      </c>
      <c r="T118" s="9">
        <f t="shared" si="2"/>
        <v>-1.7962911862214019</v>
      </c>
      <c r="U118" s="9">
        <f t="shared" si="2"/>
        <v>-1.6577286768468351</v>
      </c>
      <c r="V118" s="9">
        <f t="shared" si="2"/>
        <v>-2.3603704977484603</v>
      </c>
      <c r="W118" s="9">
        <f t="shared" si="2"/>
        <v>-2.2820439957480989</v>
      </c>
      <c r="X118" s="9">
        <f t="shared" si="2"/>
        <v>-2.2902121139377676</v>
      </c>
      <c r="Y118" s="9"/>
      <c r="Z118" s="9"/>
      <c r="AA118" s="9"/>
      <c r="AB118" s="9"/>
      <c r="AD118" s="9"/>
    </row>
    <row r="119" spans="1:30" x14ac:dyDescent="0.3">
      <c r="A119" t="s">
        <v>167</v>
      </c>
      <c r="B119" s="9">
        <v>-7.3116000000000003</v>
      </c>
      <c r="C119" s="9">
        <v>-6.6093999999999999</v>
      </c>
      <c r="D119" s="9">
        <v>-3.06</v>
      </c>
      <c r="E119" s="9">
        <v>-3.0478000000000001</v>
      </c>
      <c r="F119" s="9">
        <v>-1.8088</v>
      </c>
      <c r="G119" s="9">
        <v>-2.0964999999999998</v>
      </c>
      <c r="H119" s="9">
        <v>-4.4954000000000001</v>
      </c>
      <c r="I119" s="9">
        <v>-3.5949</v>
      </c>
      <c r="J119" s="9">
        <v>-3.4174000000000002</v>
      </c>
      <c r="K119" s="9">
        <v>-3.7507000000000001</v>
      </c>
      <c r="L119" s="9">
        <v>-4.4429999999999996</v>
      </c>
      <c r="M119" s="9">
        <v>-4.5180999999999996</v>
      </c>
      <c r="N119" s="9">
        <v>-2.8077999999999999</v>
      </c>
      <c r="O119" s="9">
        <v>-3.2515000000000001</v>
      </c>
      <c r="P119" s="9">
        <v>-3.0335999999999999</v>
      </c>
      <c r="Q119" s="9">
        <v>-3.2677999999999998</v>
      </c>
      <c r="R119" s="9">
        <v>-3.2717000000000001</v>
      </c>
      <c r="S119" s="9">
        <v>-1.2756000000000001</v>
      </c>
      <c r="T119" s="9">
        <v>-0.87419999999999998</v>
      </c>
      <c r="U119" s="9">
        <v>-1.0620000000000001</v>
      </c>
      <c r="V119" s="9">
        <v>-0.97499999999999998</v>
      </c>
      <c r="W119" s="9">
        <v>-1.5007999999999999</v>
      </c>
      <c r="X119" s="9">
        <v>-1.4213</v>
      </c>
      <c r="Y119" s="9"/>
      <c r="Z119" s="9"/>
      <c r="AA119" s="9"/>
      <c r="AB119" s="9"/>
      <c r="AD119" s="9"/>
    </row>
    <row r="120" spans="1:30" x14ac:dyDescent="0.3">
      <c r="A120" t="s">
        <v>168</v>
      </c>
      <c r="B120" s="9" t="s">
        <v>159</v>
      </c>
      <c r="C120" s="9" t="s">
        <v>159</v>
      </c>
      <c r="D120" s="9">
        <v>1.1452</v>
      </c>
      <c r="E120" s="9">
        <v>-0.57479999999999998</v>
      </c>
      <c r="F120" s="9">
        <v>-3.3490000000000002</v>
      </c>
      <c r="G120" s="9">
        <v>-2.1867000000000001</v>
      </c>
      <c r="H120" s="9">
        <v>-1.3765000000000001</v>
      </c>
      <c r="I120" s="9">
        <v>-1.9429000000000001</v>
      </c>
      <c r="J120" s="9">
        <v>-2.0598000000000001</v>
      </c>
      <c r="K120" s="9">
        <v>-2.1331000000000002</v>
      </c>
      <c r="L120" s="9">
        <v>-2.4782999999999999</v>
      </c>
      <c r="M120" s="9">
        <v>-4.1228999999999996</v>
      </c>
      <c r="N120" s="9">
        <v>-5.0590000000000002</v>
      </c>
      <c r="O120" s="9">
        <v>-5.4180999999999999</v>
      </c>
      <c r="P120" s="9">
        <v>-4.8517999999999999</v>
      </c>
      <c r="Q120" s="9">
        <v>-2.1928999999999998</v>
      </c>
      <c r="R120" s="9">
        <v>-1.256</v>
      </c>
      <c r="S120" s="9">
        <v>-3.2000000000000001E-2</v>
      </c>
      <c r="T120" s="9">
        <v>-0.9405</v>
      </c>
      <c r="U120" s="9">
        <v>-1.7563</v>
      </c>
      <c r="V120" s="9">
        <v>-2.0933000000000002</v>
      </c>
      <c r="W120" s="9">
        <v>-1.8514999999999999</v>
      </c>
      <c r="X120" s="9">
        <v>-1.7544999999999999</v>
      </c>
      <c r="Y120" s="9"/>
      <c r="Z120" s="9"/>
      <c r="AA120" s="9"/>
      <c r="AB120" s="9"/>
      <c r="AD120" s="9"/>
    </row>
    <row r="121" spans="1:30" x14ac:dyDescent="0.3">
      <c r="A121" t="s">
        <v>138</v>
      </c>
      <c r="B121" s="9">
        <v>-9.2946000000000009</v>
      </c>
      <c r="C121" s="9">
        <v>-2.9506999999999999</v>
      </c>
      <c r="D121" s="9">
        <v>-2.5608</v>
      </c>
      <c r="E121" s="9">
        <v>-2.3723999999999998</v>
      </c>
      <c r="F121" s="9">
        <v>-1.6540999999999999</v>
      </c>
      <c r="G121" s="9">
        <v>0.25109999999999999</v>
      </c>
      <c r="H121" s="9">
        <v>-3.97</v>
      </c>
      <c r="I121" s="9">
        <v>-4.0368000000000004</v>
      </c>
      <c r="J121" s="9">
        <v>-3.1261999999999999</v>
      </c>
      <c r="K121" s="9">
        <v>-2.6686000000000001</v>
      </c>
      <c r="L121" s="9">
        <v>-1.9781</v>
      </c>
      <c r="M121" s="9">
        <v>-1.5076000000000001</v>
      </c>
      <c r="N121" s="9">
        <v>-0.71319999999999995</v>
      </c>
      <c r="O121" s="9">
        <v>-1.0111000000000001</v>
      </c>
      <c r="P121" s="9">
        <v>-0.56410000000000005</v>
      </c>
      <c r="Q121" s="9">
        <v>-2.1775000000000002</v>
      </c>
      <c r="R121" s="9">
        <v>-1.3442000000000001</v>
      </c>
      <c r="S121" s="9">
        <v>-0.1187</v>
      </c>
      <c r="T121" s="9">
        <v>0.26819999999999999</v>
      </c>
      <c r="U121" s="9">
        <v>0.81979999999999997</v>
      </c>
      <c r="V121" s="9">
        <v>0.91900000000000004</v>
      </c>
      <c r="W121" s="9">
        <v>0.71179999999999999</v>
      </c>
      <c r="X121" s="9">
        <v>0.55669999999999997</v>
      </c>
      <c r="Y121" s="9"/>
      <c r="Z121" s="9"/>
      <c r="AA121" s="9"/>
      <c r="AB121" s="9"/>
      <c r="AD121" s="9"/>
    </row>
    <row r="122" spans="1:30" x14ac:dyDescent="0.3">
      <c r="A122" t="s">
        <v>197</v>
      </c>
      <c r="B122" s="9">
        <v>-8.5596663228253771</v>
      </c>
      <c r="C122" s="9">
        <v>-2.669170891128009</v>
      </c>
      <c r="D122" s="9">
        <v>-2.1865186559958141</v>
      </c>
      <c r="E122" s="9">
        <v>-2.0222311027124742</v>
      </c>
      <c r="F122" s="9">
        <v>-1.4299830800612172</v>
      </c>
      <c r="G122" s="9">
        <v>0.3198805938734145</v>
      </c>
      <c r="H122" s="9">
        <v>-2.8892723654272316</v>
      </c>
      <c r="I122" s="9">
        <v>-3.0070703491841497</v>
      </c>
      <c r="J122" s="9">
        <v>-2.3660535376157101</v>
      </c>
      <c r="K122" s="9">
        <v>-2.1392569564414425</v>
      </c>
      <c r="L122" s="9">
        <v>-1.2707452541642985</v>
      </c>
      <c r="M122" s="9">
        <v>-1.0961759271578311</v>
      </c>
      <c r="N122" s="9">
        <v>-0.78672322928021454</v>
      </c>
      <c r="O122" s="9">
        <v>-1.0441057469207253</v>
      </c>
      <c r="P122" s="9">
        <v>-1.3405037401804731</v>
      </c>
      <c r="Q122" s="9">
        <v>-2.4276224844752052</v>
      </c>
      <c r="R122" s="9">
        <v>-1.781921994025994</v>
      </c>
      <c r="S122" s="9">
        <v>-0.65870688830762802</v>
      </c>
      <c r="T122" s="9">
        <v>-0.11230132406912879</v>
      </c>
      <c r="U122" s="9">
        <v>0.35066750384221151</v>
      </c>
      <c r="V122" s="9">
        <v>0.33689958986413571</v>
      </c>
      <c r="W122" s="9">
        <v>0.11357282197462117</v>
      </c>
      <c r="X122" s="9">
        <v>-2.3836521822431379E-2</v>
      </c>
      <c r="Y122" s="9"/>
      <c r="Z122" s="9"/>
      <c r="AA122" s="9"/>
      <c r="AB122" s="9"/>
      <c r="AD122" s="9"/>
    </row>
    <row r="123" spans="1:30" x14ac:dyDescent="0.3">
      <c r="A123" t="s">
        <v>42</v>
      </c>
      <c r="B123" s="9" t="s">
        <v>159</v>
      </c>
      <c r="C123" s="9" t="s">
        <v>159</v>
      </c>
      <c r="D123" s="9" t="s">
        <v>159</v>
      </c>
      <c r="E123" s="9" t="s">
        <v>159</v>
      </c>
      <c r="F123" s="9" t="s">
        <v>159</v>
      </c>
      <c r="G123" s="9" t="s">
        <v>159</v>
      </c>
      <c r="H123" s="9" t="s">
        <v>159</v>
      </c>
      <c r="I123" s="9" t="s">
        <v>159</v>
      </c>
      <c r="J123" s="9" t="s">
        <v>159</v>
      </c>
      <c r="K123" s="9" t="s">
        <v>159</v>
      </c>
      <c r="L123" s="9" t="s">
        <v>159</v>
      </c>
      <c r="M123" s="9">
        <v>-2.2298</v>
      </c>
      <c r="N123" s="9">
        <v>-2.0777999999999999</v>
      </c>
      <c r="O123" s="9">
        <v>-3.0649000000000002</v>
      </c>
      <c r="P123" s="9">
        <v>-4.3127000000000004</v>
      </c>
      <c r="Q123" s="9">
        <v>-4.3121999999999998</v>
      </c>
      <c r="R123" s="9">
        <v>-3.5981000000000001</v>
      </c>
      <c r="S123" s="9">
        <v>-2.0878000000000001</v>
      </c>
      <c r="T123" s="9">
        <v>-1.3567</v>
      </c>
      <c r="U123" s="9">
        <v>-1.0085999999999999</v>
      </c>
      <c r="V123" s="9">
        <v>-1.0860000000000001</v>
      </c>
      <c r="W123" s="9">
        <v>-1.1549</v>
      </c>
      <c r="X123" s="9">
        <v>-1.2406999999999999</v>
      </c>
      <c r="Y123" s="9"/>
      <c r="Z123" s="9"/>
      <c r="AA123" s="9"/>
      <c r="AB123" s="9"/>
      <c r="AD123" s="9"/>
    </row>
    <row r="124" spans="1:30" x14ac:dyDescent="0.3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30" x14ac:dyDescent="0.3">
      <c r="A125" s="15" t="s">
        <v>163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Y125" s="9"/>
      <c r="Z125" s="9"/>
      <c r="AA125" s="9"/>
      <c r="AB125" s="9"/>
      <c r="AC125" s="9"/>
    </row>
    <row r="126" spans="1:30" x14ac:dyDescent="0.3">
      <c r="A126" s="15" t="s">
        <v>153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Y126" s="9"/>
      <c r="Z126" s="9"/>
      <c r="AA126" s="9"/>
      <c r="AB126" s="9"/>
      <c r="AC126" s="9"/>
    </row>
    <row r="127" spans="1:30" x14ac:dyDescent="0.3">
      <c r="A127" t="s">
        <v>38</v>
      </c>
      <c r="B127" s="9">
        <v>40.940679899999999</v>
      </c>
      <c r="C127" s="9">
        <v>39.107391499999999</v>
      </c>
      <c r="D127" s="9">
        <v>36.601646700000003</v>
      </c>
      <c r="E127" s="9">
        <v>34.7208495</v>
      </c>
      <c r="F127" s="9">
        <v>34.0419208</v>
      </c>
      <c r="G127" s="9">
        <v>31.0632102</v>
      </c>
      <c r="H127" s="9">
        <v>32.699212299999999</v>
      </c>
      <c r="I127" s="9">
        <v>33.217149200000001</v>
      </c>
      <c r="J127" s="9">
        <v>33.140126799999997</v>
      </c>
      <c r="K127" s="9">
        <v>33.253408</v>
      </c>
      <c r="L127" s="9">
        <v>33.503522599999997</v>
      </c>
      <c r="M127" s="9">
        <v>34.073738900000002</v>
      </c>
      <c r="N127" s="9">
        <v>35.973093599999999</v>
      </c>
      <c r="O127" s="9">
        <v>42.025701599999998</v>
      </c>
      <c r="P127" s="9">
        <v>47.592398199999998</v>
      </c>
      <c r="Q127" s="9">
        <v>65.650325600000002</v>
      </c>
      <c r="R127" s="9">
        <v>45.489128399999998</v>
      </c>
      <c r="S127" s="9">
        <v>41.823163399999999</v>
      </c>
      <c r="T127" s="9">
        <v>39.6725402</v>
      </c>
      <c r="U127" s="9">
        <v>38.2457973</v>
      </c>
      <c r="V127" s="9">
        <v>36.185841199999999</v>
      </c>
      <c r="W127" s="9">
        <v>34.328292699999999</v>
      </c>
      <c r="X127" s="9">
        <v>33.656919100000003</v>
      </c>
      <c r="Y127" s="9"/>
      <c r="Z127" s="9"/>
      <c r="AA127" s="9"/>
      <c r="AB127" s="9"/>
      <c r="AC127" s="9"/>
    </row>
    <row r="128" spans="1:30" x14ac:dyDescent="0.3">
      <c r="A128" t="s">
        <v>39</v>
      </c>
      <c r="B128" s="9">
        <v>44.3308508</v>
      </c>
      <c r="C128" s="9">
        <v>42.985745700000003</v>
      </c>
      <c r="D128" s="9">
        <v>41.6059099</v>
      </c>
      <c r="E128" s="9">
        <v>41.030463400000002</v>
      </c>
      <c r="F128" s="9">
        <v>39.934142799999996</v>
      </c>
      <c r="G128" s="9">
        <v>39.088278500000001</v>
      </c>
      <c r="H128" s="9">
        <v>38.458217500000003</v>
      </c>
      <c r="I128" s="9">
        <v>38.621998499999997</v>
      </c>
      <c r="J128" s="9">
        <v>38.274638099999997</v>
      </c>
      <c r="K128" s="9">
        <v>38.688328599999998</v>
      </c>
      <c r="L128" s="9">
        <v>38.306793900000002</v>
      </c>
      <c r="M128" s="9">
        <v>38.274102300000003</v>
      </c>
      <c r="N128" s="9">
        <v>38.922767899999997</v>
      </c>
      <c r="O128" s="9">
        <v>41.147744099999997</v>
      </c>
      <c r="P128" s="9">
        <v>45.769178699999998</v>
      </c>
      <c r="Q128" s="9">
        <v>45.6193977</v>
      </c>
      <c r="R128" s="9">
        <v>45.647614500000003</v>
      </c>
      <c r="S128" s="9">
        <v>47.951330599999999</v>
      </c>
      <c r="T128" s="9">
        <v>45.132322000000002</v>
      </c>
      <c r="U128" s="9">
        <v>44.473567899999999</v>
      </c>
      <c r="V128" s="9">
        <v>43.404410599999999</v>
      </c>
      <c r="W128" s="9">
        <v>42.252233400000001</v>
      </c>
      <c r="X128" s="9">
        <v>41.331962500000003</v>
      </c>
      <c r="Y128" s="9"/>
      <c r="Z128" s="9"/>
      <c r="AA128" s="9"/>
      <c r="AB128" s="9"/>
      <c r="AC128" s="9"/>
    </row>
    <row r="129" spans="1:29" x14ac:dyDescent="0.3">
      <c r="A129" t="s">
        <v>140</v>
      </c>
      <c r="B129" s="9">
        <v>42.6239469</v>
      </c>
      <c r="C129" s="9">
        <v>43.149257599999999</v>
      </c>
      <c r="D129" s="9">
        <v>42.448315600000001</v>
      </c>
      <c r="E129" s="9">
        <v>42.698423400000003</v>
      </c>
      <c r="F129" s="9">
        <v>42.552697600000002</v>
      </c>
      <c r="G129" s="9">
        <v>42.644090900000002</v>
      </c>
      <c r="H129" s="9">
        <v>44.113240099999999</v>
      </c>
      <c r="I129" s="9">
        <v>43.7186241</v>
      </c>
      <c r="J129" s="9">
        <v>45.322577699999997</v>
      </c>
      <c r="K129" s="9">
        <v>46.0642262</v>
      </c>
      <c r="L129" s="9">
        <v>46.676832699999999</v>
      </c>
      <c r="M129" s="9">
        <v>45.241593399999999</v>
      </c>
      <c r="N129" s="9">
        <v>44.486598399999998</v>
      </c>
      <c r="O129" s="9">
        <v>45.335500799999998</v>
      </c>
      <c r="P129" s="9">
        <v>50.223470499999998</v>
      </c>
      <c r="Q129" s="9">
        <v>51.818600199999999</v>
      </c>
      <c r="R129" s="9">
        <v>50.016439599999998</v>
      </c>
      <c r="S129" s="9">
        <v>48.527063900000002</v>
      </c>
      <c r="T129" s="9">
        <v>49.939887300000002</v>
      </c>
      <c r="U129" s="9">
        <v>51.703009100000003</v>
      </c>
      <c r="V129" s="9">
        <v>47.900162999999999</v>
      </c>
      <c r="W129" s="9">
        <v>47.112078199999999</v>
      </c>
      <c r="X129" s="9">
        <v>46.648934599999997</v>
      </c>
      <c r="Y129" s="9"/>
      <c r="Z129" s="9"/>
      <c r="AA129" s="9"/>
      <c r="AB129" s="9"/>
      <c r="AC129" s="9"/>
    </row>
    <row r="130" spans="1:29" x14ac:dyDescent="0.3">
      <c r="A130" t="s">
        <v>41</v>
      </c>
      <c r="B130" s="9" t="s">
        <v>159</v>
      </c>
      <c r="C130" s="9" t="s">
        <v>159</v>
      </c>
      <c r="D130" s="9" t="s">
        <v>159</v>
      </c>
      <c r="E130" s="9" t="s">
        <v>159</v>
      </c>
      <c r="F130" s="9" t="s">
        <v>159</v>
      </c>
      <c r="G130" s="9" t="s">
        <v>159</v>
      </c>
      <c r="H130" s="9" t="s">
        <v>159</v>
      </c>
      <c r="I130" s="9" t="s">
        <v>159</v>
      </c>
      <c r="J130" s="9" t="s">
        <v>159</v>
      </c>
      <c r="K130" s="9" t="s">
        <v>159</v>
      </c>
      <c r="L130" s="9" t="s">
        <v>159</v>
      </c>
      <c r="M130" s="9">
        <v>44.823280400000002</v>
      </c>
      <c r="N130" s="9">
        <v>46.816789900000003</v>
      </c>
      <c r="O130" s="9">
        <v>50.527063599999998</v>
      </c>
      <c r="P130" s="9">
        <v>53.973575500000003</v>
      </c>
      <c r="Q130" s="9">
        <v>52.464380499999997</v>
      </c>
      <c r="R130" s="9">
        <v>54.234913900000002</v>
      </c>
      <c r="S130" s="9">
        <v>55.159933899999999</v>
      </c>
      <c r="T130" s="9">
        <v>60.767009100000003</v>
      </c>
      <c r="U130" s="9">
        <v>49.936077599999997</v>
      </c>
      <c r="V130" s="9">
        <v>51.5583314</v>
      </c>
      <c r="W130" s="9">
        <v>51.001426700000003</v>
      </c>
      <c r="X130" s="9">
        <v>49.2535448</v>
      </c>
      <c r="Y130" s="9"/>
      <c r="Z130" s="9"/>
      <c r="AA130" s="9"/>
      <c r="AB130" s="9"/>
      <c r="AC130" s="9"/>
    </row>
    <row r="131" spans="1:29" x14ac:dyDescent="0.3">
      <c r="A131" t="s">
        <v>42</v>
      </c>
      <c r="B131" s="9" t="s">
        <v>159</v>
      </c>
      <c r="C131" s="9" t="s">
        <v>159</v>
      </c>
      <c r="D131" s="9" t="s">
        <v>159</v>
      </c>
      <c r="E131" s="9" t="s">
        <v>159</v>
      </c>
      <c r="F131" s="9" t="s">
        <v>159</v>
      </c>
      <c r="G131" s="9" t="s">
        <v>159</v>
      </c>
      <c r="H131" s="9" t="s">
        <v>159</v>
      </c>
      <c r="I131" s="9" t="s">
        <v>159</v>
      </c>
      <c r="J131" s="9" t="s">
        <v>159</v>
      </c>
      <c r="K131" s="9" t="s">
        <v>159</v>
      </c>
      <c r="L131" s="9" t="s">
        <v>159</v>
      </c>
      <c r="M131" s="9" t="s">
        <v>159</v>
      </c>
      <c r="N131" s="9" t="s">
        <v>159</v>
      </c>
      <c r="O131" s="9">
        <v>47.2</v>
      </c>
      <c r="P131" s="9">
        <v>51.2</v>
      </c>
      <c r="Q131" s="9">
        <v>50.4794293</v>
      </c>
      <c r="R131" s="9">
        <v>49.067754200000003</v>
      </c>
      <c r="S131" s="9">
        <v>49.713096299999997</v>
      </c>
      <c r="T131" s="9">
        <v>49.590120900000002</v>
      </c>
      <c r="U131" s="9">
        <v>49.365490200000004</v>
      </c>
      <c r="V131" s="9">
        <v>48.6218328</v>
      </c>
      <c r="W131" s="9">
        <v>48.012832400000001</v>
      </c>
      <c r="X131" s="9">
        <v>47.626615000000001</v>
      </c>
      <c r="Y131" s="9"/>
      <c r="Z131" s="9"/>
      <c r="AA131" s="9"/>
      <c r="AB131" s="9"/>
      <c r="AC131" s="9"/>
    </row>
    <row r="132" spans="1:29" x14ac:dyDescent="0.3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Y132" s="9"/>
      <c r="Z132" s="9"/>
      <c r="AA132" s="9"/>
      <c r="AB132" s="9"/>
      <c r="AC132" s="9"/>
    </row>
    <row r="133" spans="1:29" x14ac:dyDescent="0.3">
      <c r="A133" s="15" t="s">
        <v>162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Y133" s="9"/>
      <c r="Z133" s="9"/>
      <c r="AA133" s="9"/>
      <c r="AB133" s="9"/>
      <c r="AC133" s="9"/>
    </row>
    <row r="134" spans="1:29" x14ac:dyDescent="0.3">
      <c r="A134" s="15" t="s">
        <v>153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Y134" s="9"/>
      <c r="Z134" s="9"/>
      <c r="AA134" s="9"/>
      <c r="AB134" s="9"/>
      <c r="AC134" s="9"/>
    </row>
    <row r="135" spans="1:29" x14ac:dyDescent="0.3">
      <c r="A135" t="s">
        <v>38</v>
      </c>
      <c r="B135" s="9">
        <v>37.081733399999997</v>
      </c>
      <c r="C135" s="9">
        <v>35.503264799999997</v>
      </c>
      <c r="D135" s="9">
        <v>32.992294100000002</v>
      </c>
      <c r="E135" s="9">
        <v>31.100669799999999</v>
      </c>
      <c r="F135" s="9">
        <v>28.325638000000001</v>
      </c>
      <c r="G135" s="9">
        <v>26.577559099999998</v>
      </c>
      <c r="H135" s="9">
        <v>27.4524741</v>
      </c>
      <c r="I135" s="9">
        <v>28.267241599999998</v>
      </c>
      <c r="J135" s="9">
        <v>28.641735799999999</v>
      </c>
      <c r="K135" s="9">
        <v>28.823400700000001</v>
      </c>
      <c r="L135" s="9">
        <v>29.1274987</v>
      </c>
      <c r="M135" s="9">
        <v>29.551684999999999</v>
      </c>
      <c r="N135" s="9">
        <v>30.392950800000001</v>
      </c>
      <c r="O135" s="9">
        <v>34.990544499999999</v>
      </c>
      <c r="P135" s="9">
        <v>40.218817000000001</v>
      </c>
      <c r="Q135" s="9">
        <v>40.003997400000003</v>
      </c>
      <c r="R135" s="9">
        <v>38.353357500000001</v>
      </c>
      <c r="S135" s="9">
        <v>38.898607300000002</v>
      </c>
      <c r="T135" s="9">
        <v>37.719968999999999</v>
      </c>
      <c r="U135" s="9">
        <v>35.668757900000003</v>
      </c>
      <c r="V135" s="9">
        <v>33.618349299999998</v>
      </c>
      <c r="W135" s="9">
        <v>31.866141599999999</v>
      </c>
      <c r="X135" s="9">
        <v>31.195623000000001</v>
      </c>
      <c r="Y135" s="9"/>
      <c r="Z135" s="9"/>
      <c r="AA135" s="9"/>
      <c r="AB135" s="9"/>
      <c r="AC135" s="9"/>
    </row>
    <row r="136" spans="1:29" x14ac:dyDescent="0.3">
      <c r="A136" t="s">
        <v>39</v>
      </c>
      <c r="B136" s="9">
        <v>37.842150799999999</v>
      </c>
      <c r="C136" s="9">
        <v>37.620493799999998</v>
      </c>
      <c r="D136" s="9">
        <v>36.455624899999997</v>
      </c>
      <c r="E136" s="9">
        <v>35.679063999999997</v>
      </c>
      <c r="F136" s="9">
        <v>34.677343399999998</v>
      </c>
      <c r="G136" s="9">
        <v>34.031876199999999</v>
      </c>
      <c r="H136" s="9">
        <v>33.2361249</v>
      </c>
      <c r="I136" s="9">
        <v>33.1143699</v>
      </c>
      <c r="J136" s="9">
        <v>32.942529399999998</v>
      </c>
      <c r="K136" s="9">
        <v>32.902068700000001</v>
      </c>
      <c r="L136" s="9">
        <v>32.800575100000003</v>
      </c>
      <c r="M136" s="9">
        <v>32.650742999999999</v>
      </c>
      <c r="N136" s="9">
        <v>33.051691900000002</v>
      </c>
      <c r="O136" s="9">
        <v>35.173673000000001</v>
      </c>
      <c r="P136" s="9">
        <v>39.369102400000003</v>
      </c>
      <c r="Q136" s="9">
        <v>39.880360400000001</v>
      </c>
      <c r="R136" s="9">
        <v>40.802755599999998</v>
      </c>
      <c r="S136" s="9">
        <v>41.013566400000002</v>
      </c>
      <c r="T136" s="9">
        <v>41.879252000000001</v>
      </c>
      <c r="U136" s="9">
        <v>41.548657300000002</v>
      </c>
      <c r="V136" s="9">
        <v>40.563788899999999</v>
      </c>
      <c r="W136" s="9">
        <v>39.589029600000003</v>
      </c>
      <c r="X136" s="9">
        <v>38.660695599999997</v>
      </c>
      <c r="Y136" s="9"/>
      <c r="Z136" s="9"/>
      <c r="AA136" s="9"/>
      <c r="AB136" s="9"/>
      <c r="AC136" s="9"/>
    </row>
    <row r="137" spans="1:29" x14ac:dyDescent="0.3">
      <c r="A137" t="s">
        <v>140</v>
      </c>
      <c r="B137" s="9">
        <v>37.424823699999997</v>
      </c>
      <c r="C137" s="9">
        <v>37.483935099999997</v>
      </c>
      <c r="D137" s="9">
        <v>36.141413</v>
      </c>
      <c r="E137" s="9">
        <v>36.202856099999998</v>
      </c>
      <c r="F137" s="9">
        <v>36.612644199999998</v>
      </c>
      <c r="G137" s="9">
        <v>37.551705200000001</v>
      </c>
      <c r="H137" s="9">
        <v>38.0892105</v>
      </c>
      <c r="I137" s="9">
        <v>38.779634899999998</v>
      </c>
      <c r="J137" s="9">
        <v>40.172435</v>
      </c>
      <c r="K137" s="9">
        <v>40.612598599999998</v>
      </c>
      <c r="L137" s="9">
        <v>41.702402999999997</v>
      </c>
      <c r="M137" s="9">
        <v>41.247595799999999</v>
      </c>
      <c r="N137" s="9">
        <v>40.822961599999999</v>
      </c>
      <c r="O137" s="9">
        <v>41.525928700000001</v>
      </c>
      <c r="P137" s="9">
        <v>45.345033200000003</v>
      </c>
      <c r="Q137" s="9">
        <v>44.6212771</v>
      </c>
      <c r="R137" s="9">
        <v>45.6386398</v>
      </c>
      <c r="S137" s="9">
        <v>45.2549639</v>
      </c>
      <c r="T137" s="9">
        <v>46.772000200000001</v>
      </c>
      <c r="U137" s="9">
        <v>45.713047699999997</v>
      </c>
      <c r="V137" s="9">
        <v>45.461870099999999</v>
      </c>
      <c r="W137" s="9">
        <v>44.754546699999999</v>
      </c>
      <c r="X137" s="9">
        <v>44.0197261</v>
      </c>
      <c r="Y137" s="9"/>
      <c r="Z137" s="9"/>
      <c r="AA137" s="9"/>
      <c r="AB137" s="9"/>
      <c r="AC137" s="9"/>
    </row>
    <row r="138" spans="1:29" x14ac:dyDescent="0.3">
      <c r="A138" t="s">
        <v>41</v>
      </c>
      <c r="B138" s="9" t="s">
        <v>159</v>
      </c>
      <c r="C138" s="9" t="s">
        <v>159</v>
      </c>
      <c r="D138" s="9" t="s">
        <v>159</v>
      </c>
      <c r="E138" s="9" t="s">
        <v>159</v>
      </c>
      <c r="F138" s="9" t="s">
        <v>159</v>
      </c>
      <c r="G138" s="9" t="s">
        <v>159</v>
      </c>
      <c r="H138" s="9" t="s">
        <v>159</v>
      </c>
      <c r="I138" s="9" t="s">
        <v>159</v>
      </c>
      <c r="J138" s="9" t="s">
        <v>159</v>
      </c>
      <c r="K138" s="9" t="s">
        <v>159</v>
      </c>
      <c r="L138" s="9" t="s">
        <v>159</v>
      </c>
      <c r="M138" s="9">
        <v>39.490246999999997</v>
      </c>
      <c r="N138" s="9">
        <v>40.993252599999998</v>
      </c>
      <c r="O138" s="9">
        <v>43.5298394</v>
      </c>
      <c r="P138" s="9">
        <v>47.2857378</v>
      </c>
      <c r="Q138" s="9">
        <v>47.393847200000003</v>
      </c>
      <c r="R138" s="9">
        <v>49.914263200000001</v>
      </c>
      <c r="S138" s="9">
        <v>48.2113345</v>
      </c>
      <c r="T138" s="9">
        <v>45.147431400000002</v>
      </c>
      <c r="U138" s="9">
        <v>45.1816016</v>
      </c>
      <c r="V138" s="9">
        <v>46.5223923</v>
      </c>
      <c r="W138" s="9">
        <v>45.934741199999998</v>
      </c>
      <c r="X138" s="9">
        <v>44.214722299999998</v>
      </c>
      <c r="Y138" s="9"/>
      <c r="Z138" s="9"/>
      <c r="AA138" s="9"/>
      <c r="AB138" s="9"/>
      <c r="AC138" s="9"/>
    </row>
    <row r="139" spans="1:29" x14ac:dyDescent="0.3">
      <c r="A139" t="s">
        <v>42</v>
      </c>
      <c r="B139" s="9" t="s">
        <v>159</v>
      </c>
      <c r="C139" s="9" t="s">
        <v>159</v>
      </c>
      <c r="D139" s="9" t="s">
        <v>159</v>
      </c>
      <c r="E139" s="9" t="s">
        <v>159</v>
      </c>
      <c r="F139" s="9" t="s">
        <v>159</v>
      </c>
      <c r="G139" s="9" t="s">
        <v>159</v>
      </c>
      <c r="H139" s="9" t="s">
        <v>159</v>
      </c>
      <c r="I139" s="9" t="s">
        <v>159</v>
      </c>
      <c r="J139" s="9" t="s">
        <v>159</v>
      </c>
      <c r="K139" s="9" t="s">
        <v>159</v>
      </c>
      <c r="L139" s="9" t="s">
        <v>159</v>
      </c>
      <c r="M139" s="9" t="s">
        <v>159</v>
      </c>
      <c r="N139" s="9" t="s">
        <v>159</v>
      </c>
      <c r="O139" s="9" t="s">
        <v>159</v>
      </c>
      <c r="P139" s="9">
        <v>46.2</v>
      </c>
      <c r="Q139" s="9">
        <v>45.263412600000002</v>
      </c>
      <c r="R139" s="9">
        <v>44.758427699999999</v>
      </c>
      <c r="S139" s="9">
        <v>45.199591300000002</v>
      </c>
      <c r="T139" s="9">
        <v>45.483068699999997</v>
      </c>
      <c r="U139" s="9">
        <v>45.432032999999997</v>
      </c>
      <c r="V139" s="9">
        <v>45.038772899999998</v>
      </c>
      <c r="W139" s="9">
        <v>44.560470899999999</v>
      </c>
      <c r="X139" s="9">
        <v>44.200051999999999</v>
      </c>
      <c r="Y139" s="9"/>
      <c r="Z139" s="9"/>
      <c r="AA139" s="9"/>
      <c r="AB139" s="9"/>
      <c r="AC139" s="9"/>
    </row>
    <row r="140" spans="1:29" x14ac:dyDescent="0.3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Y140" s="9"/>
      <c r="Z140" s="9"/>
      <c r="AA140" s="9"/>
      <c r="AB140" s="9"/>
      <c r="AC140" s="9"/>
    </row>
    <row r="141" spans="1:29" x14ac:dyDescent="0.3">
      <c r="A141" s="15" t="s">
        <v>157</v>
      </c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Y141" s="9"/>
      <c r="Z141" s="9"/>
      <c r="AA141" s="9"/>
      <c r="AB141" s="9"/>
      <c r="AC141" s="9"/>
    </row>
    <row r="142" spans="1:29" x14ac:dyDescent="0.3">
      <c r="A142" s="15" t="s">
        <v>153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Y142" s="9"/>
      <c r="Z142" s="9"/>
      <c r="AA142" s="9"/>
      <c r="AB142" s="9"/>
      <c r="AC142" s="9"/>
    </row>
    <row r="143" spans="1:29" x14ac:dyDescent="0.3">
      <c r="A143" t="s">
        <v>38</v>
      </c>
      <c r="B143" s="9">
        <v>17.274552799999999</v>
      </c>
      <c r="C143" s="9">
        <v>16.628759500000001</v>
      </c>
      <c r="D143" s="9">
        <v>16.133068300000001</v>
      </c>
      <c r="E143" s="9">
        <v>15.346373699999999</v>
      </c>
      <c r="F143" s="9">
        <v>14.7997455</v>
      </c>
      <c r="G143" s="9">
        <v>14.5525263</v>
      </c>
      <c r="H143" s="9">
        <v>15.275960400000001</v>
      </c>
      <c r="I143" s="9">
        <v>15.619176</v>
      </c>
      <c r="J143" s="9">
        <v>15.8721371</v>
      </c>
      <c r="K143" s="9">
        <v>15.9832076</v>
      </c>
      <c r="L143" s="9">
        <v>15.903833000000001</v>
      </c>
      <c r="M143" s="9">
        <v>16.165492700000001</v>
      </c>
      <c r="N143" s="9">
        <v>16.735274499999999</v>
      </c>
      <c r="O143" s="9">
        <v>18.639491799999998</v>
      </c>
      <c r="P143" s="9">
        <v>20.091144100000001</v>
      </c>
      <c r="Q143" s="9">
        <v>18.904169599999999</v>
      </c>
      <c r="R143" s="9">
        <v>17.887489899999998</v>
      </c>
      <c r="S143" s="9">
        <v>17.842311800000001</v>
      </c>
      <c r="T143" s="9">
        <v>17.3603272</v>
      </c>
      <c r="U143" s="9">
        <v>17.150413100000002</v>
      </c>
      <c r="V143" s="9">
        <v>16.4323102</v>
      </c>
      <c r="W143" s="9">
        <v>15.904688999999999</v>
      </c>
      <c r="X143" s="9">
        <v>15.6820784</v>
      </c>
      <c r="Y143" s="9"/>
      <c r="Z143" s="9"/>
      <c r="AA143" s="9"/>
      <c r="AB143" s="9"/>
      <c r="AC143" s="9"/>
    </row>
    <row r="144" spans="1:29" x14ac:dyDescent="0.3">
      <c r="A144" t="s">
        <v>39</v>
      </c>
      <c r="B144" s="9">
        <v>17.652181299999999</v>
      </c>
      <c r="C144" s="9">
        <v>17.543115499999999</v>
      </c>
      <c r="D144" s="9">
        <v>17.074832700000002</v>
      </c>
      <c r="E144" s="9">
        <v>16.928861000000001</v>
      </c>
      <c r="F144" s="9">
        <v>16.8395264</v>
      </c>
      <c r="G144" s="9">
        <v>16.7292843</v>
      </c>
      <c r="H144" s="9">
        <v>16.568457599999999</v>
      </c>
      <c r="I144" s="9">
        <v>16.623915</v>
      </c>
      <c r="J144" s="9">
        <v>16.763247499999999</v>
      </c>
      <c r="K144" s="9">
        <v>17.159689799999999</v>
      </c>
      <c r="L144" s="9">
        <v>17.3109699</v>
      </c>
      <c r="M144" s="9">
        <v>17.3545151</v>
      </c>
      <c r="N144" s="9">
        <v>17.675866299999999</v>
      </c>
      <c r="O144" s="9">
        <v>18.770801500000001</v>
      </c>
      <c r="P144" s="9">
        <v>20.483877199999998</v>
      </c>
      <c r="Q144" s="9">
        <v>20.511826599999999</v>
      </c>
      <c r="R144" s="9">
        <v>20.522265699999998</v>
      </c>
      <c r="S144" s="9">
        <v>19.679884000000001</v>
      </c>
      <c r="T144" s="9">
        <v>19.6236298</v>
      </c>
      <c r="U144" s="9">
        <v>19.443409299999999</v>
      </c>
      <c r="V144" s="9">
        <v>19.0987118</v>
      </c>
      <c r="W144" s="9">
        <v>18.706639800000001</v>
      </c>
      <c r="X144" s="9">
        <v>18.3630751</v>
      </c>
      <c r="Y144" s="9"/>
      <c r="Z144" s="9"/>
      <c r="AA144" s="9"/>
      <c r="AB144" s="9"/>
      <c r="AC144" s="9"/>
    </row>
    <row r="145" spans="1:29" x14ac:dyDescent="0.3">
      <c r="A145" t="s">
        <v>140</v>
      </c>
      <c r="B145" s="9">
        <v>17.563725000000002</v>
      </c>
      <c r="C145" s="9">
        <v>17.786512500000001</v>
      </c>
      <c r="D145" s="9">
        <v>17.740406400000001</v>
      </c>
      <c r="E145" s="9">
        <v>17.9703424</v>
      </c>
      <c r="F145" s="9">
        <v>18.1672957</v>
      </c>
      <c r="G145" s="9">
        <v>19.022403600000001</v>
      </c>
      <c r="H145" s="9">
        <v>19.390319399999999</v>
      </c>
      <c r="I145" s="9">
        <v>19.6840023</v>
      </c>
      <c r="J145" s="9">
        <v>20.196283099999999</v>
      </c>
      <c r="K145" s="9">
        <v>20.5437747</v>
      </c>
      <c r="L145" s="9">
        <v>21.088099700000001</v>
      </c>
      <c r="M145" s="9">
        <v>20.4614628</v>
      </c>
      <c r="N145" s="9">
        <v>19.764786399999998</v>
      </c>
      <c r="O145" s="9">
        <v>19.904034500000002</v>
      </c>
      <c r="P145" s="9">
        <v>21.432897100000002</v>
      </c>
      <c r="Q145" s="9">
        <v>20.713643600000001</v>
      </c>
      <c r="R145" s="9">
        <v>19.8581197</v>
      </c>
      <c r="S145" s="9">
        <v>18.5137565</v>
      </c>
      <c r="T145" s="9">
        <v>19.087783200000001</v>
      </c>
      <c r="U145" s="9">
        <v>18.544915799999998</v>
      </c>
      <c r="V145" s="9">
        <v>18.149022899999999</v>
      </c>
      <c r="W145" s="9">
        <v>17.920693100000001</v>
      </c>
      <c r="X145" s="9">
        <v>17.579755599999999</v>
      </c>
      <c r="Y145" s="9"/>
      <c r="Z145" s="9"/>
      <c r="AA145" s="9"/>
      <c r="AB145" s="9"/>
      <c r="AC145" s="9"/>
    </row>
    <row r="146" spans="1:29" x14ac:dyDescent="0.3">
      <c r="A146" t="s">
        <v>41</v>
      </c>
      <c r="B146" s="9" t="s">
        <v>159</v>
      </c>
      <c r="C146" s="9" t="s">
        <v>159</v>
      </c>
      <c r="D146" s="9" t="s">
        <v>159</v>
      </c>
      <c r="E146" s="9" t="s">
        <v>159</v>
      </c>
      <c r="F146" s="9" t="s">
        <v>159</v>
      </c>
      <c r="G146" s="9" t="s">
        <v>159</v>
      </c>
      <c r="H146" s="9" t="s">
        <v>159</v>
      </c>
      <c r="I146" s="9" t="s">
        <v>159</v>
      </c>
      <c r="J146" s="9" t="s">
        <v>159</v>
      </c>
      <c r="K146" s="9" t="s">
        <v>159</v>
      </c>
      <c r="L146" s="9" t="s">
        <v>159</v>
      </c>
      <c r="M146" s="9">
        <v>19.4779439</v>
      </c>
      <c r="N146" s="9">
        <v>19.9488041</v>
      </c>
      <c r="O146" s="9">
        <v>20.260557800000001</v>
      </c>
      <c r="P146" s="9">
        <v>22.745555599999999</v>
      </c>
      <c r="Q146" s="9">
        <v>22.214607699999998</v>
      </c>
      <c r="R146" s="9">
        <v>21.690681000000001</v>
      </c>
      <c r="S146" s="9">
        <v>21.649128699999999</v>
      </c>
      <c r="T146" s="9">
        <v>20.344366900000001</v>
      </c>
      <c r="U146" s="9">
        <v>19.942103800000002</v>
      </c>
      <c r="V146" s="9">
        <v>20.264545600000002</v>
      </c>
      <c r="W146" s="9">
        <v>20.2633309</v>
      </c>
      <c r="X146" s="9">
        <v>19.582261800000001</v>
      </c>
      <c r="Y146" s="9"/>
      <c r="Z146" s="9"/>
      <c r="AA146" s="9"/>
      <c r="AB146" s="9"/>
      <c r="AC146" s="9"/>
    </row>
    <row r="147" spans="1:29" x14ac:dyDescent="0.3">
      <c r="A147" t="s">
        <v>42</v>
      </c>
      <c r="B147" s="9" t="s">
        <v>159</v>
      </c>
      <c r="C147" s="9" t="s">
        <v>159</v>
      </c>
      <c r="D147" s="9" t="s">
        <v>159</v>
      </c>
      <c r="E147" s="9" t="s">
        <v>159</v>
      </c>
      <c r="F147" s="9" t="s">
        <v>159</v>
      </c>
      <c r="G147" s="9" t="s">
        <v>159</v>
      </c>
      <c r="H147" s="9" t="s">
        <v>159</v>
      </c>
      <c r="I147" s="9" t="s">
        <v>159</v>
      </c>
      <c r="J147" s="9" t="s">
        <v>159</v>
      </c>
      <c r="K147" s="9" t="s">
        <v>159</v>
      </c>
      <c r="L147" s="9" t="s">
        <v>159</v>
      </c>
      <c r="M147" s="9" t="s">
        <v>159</v>
      </c>
      <c r="N147" s="9" t="s">
        <v>159</v>
      </c>
      <c r="O147" s="9" t="s">
        <v>159</v>
      </c>
      <c r="P147" s="9">
        <v>22.3</v>
      </c>
      <c r="Q147" s="9">
        <v>21.364072100000001</v>
      </c>
      <c r="R147" s="9">
        <v>20.953537399999998</v>
      </c>
      <c r="S147" s="9">
        <v>21.003644900000001</v>
      </c>
      <c r="T147" s="9">
        <v>21.085744099999999</v>
      </c>
      <c r="U147" s="9">
        <v>21.0832354</v>
      </c>
      <c r="V147" s="9">
        <v>20.883854700000001</v>
      </c>
      <c r="W147" s="9">
        <v>20.684776299999999</v>
      </c>
      <c r="X147" s="9">
        <v>20.5115196</v>
      </c>
      <c r="Y147" s="9"/>
      <c r="Z147" s="9"/>
      <c r="AA147" s="9"/>
      <c r="AB147" s="9"/>
      <c r="AC147" s="9"/>
    </row>
    <row r="148" spans="1:29" x14ac:dyDescent="0.3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Y148" s="9"/>
      <c r="Z148" s="9"/>
      <c r="AA148" s="9"/>
      <c r="AB148" s="9"/>
      <c r="AC148" s="9"/>
    </row>
    <row r="149" spans="1:29" x14ac:dyDescent="0.3">
      <c r="A149" s="15" t="s">
        <v>164</v>
      </c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Y149" s="9"/>
      <c r="Z149" s="9"/>
      <c r="AA149" s="9"/>
      <c r="AB149" s="9"/>
      <c r="AC149" s="9"/>
    </row>
    <row r="150" spans="1:29" x14ac:dyDescent="0.3">
      <c r="A150" s="15" t="s">
        <v>153</v>
      </c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Y150" s="9"/>
      <c r="Z150" s="9"/>
      <c r="AA150" s="9"/>
      <c r="AB150" s="9"/>
      <c r="AC150" s="9"/>
    </row>
    <row r="151" spans="1:29" x14ac:dyDescent="0.3">
      <c r="A151" t="s">
        <v>38</v>
      </c>
      <c r="B151" s="9">
        <v>10.664859399999999</v>
      </c>
      <c r="C151" s="9">
        <v>10.2675029</v>
      </c>
      <c r="D151" s="9">
        <v>10.356206200000001</v>
      </c>
      <c r="E151" s="9">
        <v>9.4807856000000008</v>
      </c>
      <c r="F151" s="9">
        <v>8.3036574999999999</v>
      </c>
      <c r="G151" s="9">
        <v>7.5623503999999997</v>
      </c>
      <c r="H151" s="9">
        <v>8.0820401000000004</v>
      </c>
      <c r="I151" s="9">
        <v>8.5552876999999992</v>
      </c>
      <c r="J151" s="9">
        <v>8.5517798999999997</v>
      </c>
      <c r="K151" s="9">
        <v>8.7820511999999997</v>
      </c>
      <c r="L151" s="9">
        <v>9.1621442999999996</v>
      </c>
      <c r="M151" s="9">
        <v>9.3695663000000007</v>
      </c>
      <c r="N151" s="9">
        <v>9.9230973000000002</v>
      </c>
      <c r="O151" s="9">
        <v>11.892529400000001</v>
      </c>
      <c r="P151" s="9">
        <v>14.705202699999999</v>
      </c>
      <c r="Q151" s="9">
        <v>14.3347031</v>
      </c>
      <c r="R151" s="9">
        <v>13.711389</v>
      </c>
      <c r="S151" s="9">
        <v>13.838022199999999</v>
      </c>
      <c r="T151" s="9">
        <v>13.099014800000001</v>
      </c>
      <c r="U151" s="9">
        <v>12.1323911</v>
      </c>
      <c r="V151" s="9">
        <v>11.2603654</v>
      </c>
      <c r="W151" s="9">
        <v>10.511605299999999</v>
      </c>
      <c r="X151" s="9">
        <v>10.245595</v>
      </c>
      <c r="Y151" s="9"/>
      <c r="Z151" s="9"/>
      <c r="AA151" s="9"/>
      <c r="AB151" s="9"/>
      <c r="AC151" s="9"/>
    </row>
    <row r="152" spans="1:29" x14ac:dyDescent="0.3">
      <c r="A152" t="s">
        <v>39</v>
      </c>
      <c r="B152" s="9">
        <v>13.2262369</v>
      </c>
      <c r="C152" s="9">
        <v>13.085050600000001</v>
      </c>
      <c r="D152" s="9">
        <v>12.722155600000001</v>
      </c>
      <c r="E152" s="9">
        <v>12.2205537</v>
      </c>
      <c r="F152" s="9">
        <v>11.9062923</v>
      </c>
      <c r="G152" s="9">
        <v>11.7233269</v>
      </c>
      <c r="H152" s="9">
        <v>11.4794547</v>
      </c>
      <c r="I152" s="9">
        <v>11.5681821</v>
      </c>
      <c r="J152" s="9">
        <v>11.5234881</v>
      </c>
      <c r="K152" s="9">
        <v>11.5632328</v>
      </c>
      <c r="L152" s="9">
        <v>11.450987899999999</v>
      </c>
      <c r="M152" s="9">
        <v>11.307434499999999</v>
      </c>
      <c r="N152" s="9">
        <v>11.450703000000001</v>
      </c>
      <c r="O152" s="9">
        <v>12.2844598</v>
      </c>
      <c r="P152" s="9">
        <v>14.3715583</v>
      </c>
      <c r="Q152" s="9">
        <v>15.0514426</v>
      </c>
      <c r="R152" s="9">
        <v>15.3381919</v>
      </c>
      <c r="S152" s="9">
        <v>16.154619199999999</v>
      </c>
      <c r="T152" s="9">
        <v>16.543453100000001</v>
      </c>
      <c r="U152" s="9">
        <v>16.390852500000001</v>
      </c>
      <c r="V152" s="9">
        <v>15.7634987</v>
      </c>
      <c r="W152" s="9">
        <v>15.425128000000001</v>
      </c>
      <c r="X152" s="9">
        <v>15.112053899999999</v>
      </c>
      <c r="Y152" s="9"/>
      <c r="Z152" s="9"/>
      <c r="AA152" s="9"/>
      <c r="AB152" s="9"/>
      <c r="AC152" s="9"/>
    </row>
    <row r="153" spans="1:29" x14ac:dyDescent="0.3">
      <c r="A153" t="s">
        <v>140</v>
      </c>
      <c r="B153" s="9">
        <v>10.6731874</v>
      </c>
      <c r="C153" s="9">
        <v>10.838209300000001</v>
      </c>
      <c r="D153" s="9">
        <v>10.622009800000001</v>
      </c>
      <c r="E153" s="9">
        <v>10.7975127</v>
      </c>
      <c r="F153" s="9">
        <v>10.756971200000001</v>
      </c>
      <c r="G153" s="9">
        <v>11.136476200000001</v>
      </c>
      <c r="H153" s="9">
        <v>11.4343986</v>
      </c>
      <c r="I153" s="9">
        <v>11.9158185</v>
      </c>
      <c r="J153" s="9">
        <v>13.097068500000001</v>
      </c>
      <c r="K153" s="9">
        <v>13.5294867</v>
      </c>
      <c r="L153" s="9">
        <v>14.025112500000001</v>
      </c>
      <c r="M153" s="9">
        <v>14.123597500000001</v>
      </c>
      <c r="N153" s="9">
        <v>14.1049989</v>
      </c>
      <c r="O153" s="9">
        <v>14.5929745</v>
      </c>
      <c r="P153" s="9">
        <v>16.395409900000001</v>
      </c>
      <c r="Q153" s="9">
        <v>16.435836699999999</v>
      </c>
      <c r="R153" s="9">
        <v>16.9930871</v>
      </c>
      <c r="S153" s="9">
        <v>17.609523500000002</v>
      </c>
      <c r="T153" s="9">
        <v>18.511872100000001</v>
      </c>
      <c r="U153" s="9">
        <v>17.7128306</v>
      </c>
      <c r="V153" s="9">
        <v>17.4676066</v>
      </c>
      <c r="W153" s="9">
        <v>17.274166000000001</v>
      </c>
      <c r="X153" s="9">
        <v>17.0870569</v>
      </c>
      <c r="Y153" s="9"/>
      <c r="Z153" s="9"/>
      <c r="AA153" s="9"/>
      <c r="AB153" s="9"/>
      <c r="AC153" s="9"/>
    </row>
    <row r="154" spans="1:29" x14ac:dyDescent="0.3">
      <c r="A154" t="s">
        <v>41</v>
      </c>
      <c r="B154" s="9" t="s">
        <v>159</v>
      </c>
      <c r="C154" s="9" t="s">
        <v>159</v>
      </c>
      <c r="D154" s="9" t="s">
        <v>159</v>
      </c>
      <c r="E154" s="9" t="s">
        <v>159</v>
      </c>
      <c r="F154" s="9" t="s">
        <v>159</v>
      </c>
      <c r="G154" s="9" t="s">
        <v>159</v>
      </c>
      <c r="H154" s="9" t="s">
        <v>159</v>
      </c>
      <c r="I154" s="9" t="s">
        <v>159</v>
      </c>
      <c r="J154" s="9" t="s">
        <v>159</v>
      </c>
      <c r="K154" s="9" t="s">
        <v>159</v>
      </c>
      <c r="L154" s="9" t="s">
        <v>159</v>
      </c>
      <c r="M154" s="9">
        <v>14.010402600000001</v>
      </c>
      <c r="N154" s="9">
        <v>14.5916996</v>
      </c>
      <c r="O154" s="9">
        <v>16.060984099999999</v>
      </c>
      <c r="P154" s="9">
        <v>17.572684299999999</v>
      </c>
      <c r="Q154" s="9">
        <v>17.747087799999999</v>
      </c>
      <c r="R154" s="9">
        <v>19.510310100000002</v>
      </c>
      <c r="S154" s="9">
        <v>20.312336599999998</v>
      </c>
      <c r="T154" s="9">
        <v>18.9906258</v>
      </c>
      <c r="U154" s="9">
        <v>19.444804300000001</v>
      </c>
      <c r="V154" s="9">
        <v>19.751446999999999</v>
      </c>
      <c r="W154" s="9">
        <v>19.9559757</v>
      </c>
      <c r="X154" s="9">
        <v>18.977689300000002</v>
      </c>
      <c r="Y154" s="9"/>
      <c r="Z154" s="9"/>
      <c r="AA154" s="9"/>
      <c r="AB154" s="9"/>
      <c r="AC154" s="9"/>
    </row>
    <row r="155" spans="1:29" x14ac:dyDescent="0.3">
      <c r="A155" t="s">
        <v>42</v>
      </c>
      <c r="B155" s="9" t="s">
        <v>159</v>
      </c>
      <c r="C155" s="9" t="s">
        <v>159</v>
      </c>
      <c r="D155" s="9" t="s">
        <v>159</v>
      </c>
      <c r="E155" s="9" t="s">
        <v>159</v>
      </c>
      <c r="F155" s="9" t="s">
        <v>159</v>
      </c>
      <c r="G155" s="9" t="s">
        <v>159</v>
      </c>
      <c r="H155" s="9" t="s">
        <v>159</v>
      </c>
      <c r="I155" s="9" t="s">
        <v>159</v>
      </c>
      <c r="J155" s="9" t="s">
        <v>159</v>
      </c>
      <c r="K155" s="9" t="s">
        <v>159</v>
      </c>
      <c r="L155" s="9" t="s">
        <v>159</v>
      </c>
      <c r="M155" s="9" t="s">
        <v>159</v>
      </c>
      <c r="N155" s="9" t="s">
        <v>159</v>
      </c>
      <c r="O155" s="9" t="s">
        <v>159</v>
      </c>
      <c r="P155" s="9">
        <v>17.3</v>
      </c>
      <c r="Q155" s="9">
        <v>16.972140799999998</v>
      </c>
      <c r="R155" s="9">
        <v>16.737594300000001</v>
      </c>
      <c r="S155" s="9">
        <v>17.078133099999999</v>
      </c>
      <c r="T155" s="9">
        <v>17.313601800000001</v>
      </c>
      <c r="U155" s="9">
        <v>17.367023</v>
      </c>
      <c r="V155" s="9">
        <v>17.254155099999998</v>
      </c>
      <c r="W155" s="9">
        <v>17.085101000000002</v>
      </c>
      <c r="X155" s="9">
        <v>16.9947245</v>
      </c>
      <c r="Y155" s="9"/>
      <c r="Z155" s="9"/>
      <c r="AA155" s="9"/>
      <c r="AB155" s="9"/>
      <c r="AC155" s="9"/>
    </row>
    <row r="156" spans="1:29" x14ac:dyDescent="0.3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Y156" s="9"/>
      <c r="Z156" s="9"/>
      <c r="AA156" s="9"/>
      <c r="AB156" s="9"/>
      <c r="AC156" s="9"/>
    </row>
    <row r="157" spans="1:29" x14ac:dyDescent="0.3">
      <c r="A157" s="15" t="s">
        <v>158</v>
      </c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Y157" s="9"/>
      <c r="Z157" s="9"/>
      <c r="AA157" s="9"/>
      <c r="AB157" s="9"/>
      <c r="AC157" s="9"/>
    </row>
    <row r="158" spans="1:29" x14ac:dyDescent="0.3">
      <c r="A158" s="15" t="s">
        <v>153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Y158" s="9"/>
      <c r="Z158" s="9"/>
      <c r="AA158" s="9"/>
      <c r="AB158" s="9"/>
      <c r="AC158" s="9"/>
    </row>
    <row r="159" spans="1:29" x14ac:dyDescent="0.3">
      <c r="A159" t="s">
        <v>38</v>
      </c>
      <c r="B159" s="9">
        <v>5.1449389999999999</v>
      </c>
      <c r="C159" s="9">
        <v>4.4018661000000003</v>
      </c>
      <c r="D159" s="9">
        <v>3.7104336999999998</v>
      </c>
      <c r="E159" s="9">
        <v>3.3543584000000002</v>
      </c>
      <c r="F159" s="9">
        <v>2.3676344999999999</v>
      </c>
      <c r="G159" s="9">
        <v>1.9548737</v>
      </c>
      <c r="H159" s="9">
        <v>1.4496852</v>
      </c>
      <c r="I159" s="9">
        <v>1.3228525</v>
      </c>
      <c r="J159" s="9">
        <v>1.2218259</v>
      </c>
      <c r="K159" s="9">
        <v>1.0993556</v>
      </c>
      <c r="L159" s="9">
        <v>1.0270946000000001</v>
      </c>
      <c r="M159" s="9">
        <v>1.0047550999999999</v>
      </c>
      <c r="N159" s="9">
        <v>1.0059388</v>
      </c>
      <c r="O159" s="9">
        <v>1.2830031</v>
      </c>
      <c r="P159" s="9">
        <v>2.0292840999999999</v>
      </c>
      <c r="Q159" s="9">
        <v>2.9835018999999998</v>
      </c>
      <c r="R159" s="9">
        <v>3.4425520999999999</v>
      </c>
      <c r="S159" s="9">
        <v>4.1429307</v>
      </c>
      <c r="T159" s="9">
        <v>4.2721305427709577</v>
      </c>
      <c r="U159" s="9">
        <v>3.970681194355445</v>
      </c>
      <c r="V159" s="9">
        <v>3.3015746706719784</v>
      </c>
      <c r="W159" s="9">
        <v>3.0348882785658517</v>
      </c>
      <c r="X159" s="9">
        <v>2.9706808610652637</v>
      </c>
      <c r="Y159" s="9"/>
      <c r="Z159" s="9"/>
      <c r="AA159" s="9"/>
      <c r="AB159" s="9"/>
      <c r="AC159" s="9"/>
    </row>
    <row r="160" spans="1:29" x14ac:dyDescent="0.3">
      <c r="A160" t="s">
        <v>39</v>
      </c>
      <c r="B160" s="9">
        <v>4.9373335999999997</v>
      </c>
      <c r="C160" s="9">
        <v>5.0289758999999998</v>
      </c>
      <c r="D160" s="9">
        <v>4.5345130999999999</v>
      </c>
      <c r="E160" s="9">
        <v>4.0616054000000004</v>
      </c>
      <c r="F160" s="9">
        <v>3.4183835</v>
      </c>
      <c r="G160" s="9">
        <v>3.1603867999999999</v>
      </c>
      <c r="H160" s="9">
        <v>2.9577086000000001</v>
      </c>
      <c r="I160" s="9">
        <v>2.6282283999999998</v>
      </c>
      <c r="J160" s="9">
        <v>2.2985243999999998</v>
      </c>
      <c r="K160" s="9">
        <v>1.9852105</v>
      </c>
      <c r="L160" s="9">
        <v>1.7430251999999999</v>
      </c>
      <c r="M160" s="9">
        <v>1.5972634000000001</v>
      </c>
      <c r="N160" s="9">
        <v>1.5629062</v>
      </c>
      <c r="O160" s="9">
        <v>1.5459498</v>
      </c>
      <c r="P160" s="9">
        <v>1.7004098000000001</v>
      </c>
      <c r="Q160" s="9">
        <v>1.8732312</v>
      </c>
      <c r="R160" s="9">
        <v>2.4475723</v>
      </c>
      <c r="S160" s="9">
        <v>2.9305564</v>
      </c>
      <c r="T160" s="9">
        <v>3.3617707064673525</v>
      </c>
      <c r="U160" s="9">
        <v>3.3895846939951588</v>
      </c>
      <c r="V160" s="9">
        <v>3.1486814261943321</v>
      </c>
      <c r="W160" s="9">
        <v>2.9595874248170326</v>
      </c>
      <c r="X160" s="9">
        <v>2.7709696552746785</v>
      </c>
      <c r="Y160" s="9"/>
      <c r="Z160" s="9"/>
      <c r="AA160" s="9"/>
      <c r="AB160" s="9"/>
      <c r="AC160" s="9"/>
    </row>
    <row r="161" spans="1:29" x14ac:dyDescent="0.3">
      <c r="A161" t="s">
        <v>140</v>
      </c>
      <c r="B161" s="9">
        <v>5.5357798000000003</v>
      </c>
      <c r="C161" s="9">
        <v>4.8290126000000004</v>
      </c>
      <c r="D161" s="9">
        <v>3.8305967000000001</v>
      </c>
      <c r="E161" s="9">
        <v>3.1389900000000002</v>
      </c>
      <c r="F161" s="9">
        <v>2.9447214000000002</v>
      </c>
      <c r="G161" s="9">
        <v>3.0079014000000002</v>
      </c>
      <c r="H161" s="9">
        <v>2.98935</v>
      </c>
      <c r="I161" s="9">
        <v>2.8362265999999998</v>
      </c>
      <c r="J161" s="9">
        <v>2.6580294000000002</v>
      </c>
      <c r="K161" s="9">
        <v>2.5554505999999999</v>
      </c>
      <c r="L161" s="9">
        <v>2.5503906000000001</v>
      </c>
      <c r="M161" s="9">
        <v>2.7664152999999998</v>
      </c>
      <c r="N161" s="9">
        <v>2.9486677000000001</v>
      </c>
      <c r="O161" s="9">
        <v>3.1062278999999999</v>
      </c>
      <c r="P161" s="9">
        <v>2.9743311000000001</v>
      </c>
      <c r="Q161" s="9">
        <v>2.9278694999999999</v>
      </c>
      <c r="R161" s="9">
        <v>4.3166133000000002</v>
      </c>
      <c r="S161" s="9">
        <v>4.9230273999999996</v>
      </c>
      <c r="T161" s="9">
        <v>4.6020539689279936</v>
      </c>
      <c r="U161" s="9">
        <v>4.4974897630681223</v>
      </c>
      <c r="V161" s="9">
        <v>4.3247261835707205</v>
      </c>
      <c r="W161" s="9">
        <v>3.8193341699364183</v>
      </c>
      <c r="X161" s="9">
        <v>3.6082711692575917</v>
      </c>
      <c r="Y161" s="9"/>
      <c r="Z161" s="9"/>
      <c r="AA161" s="9"/>
      <c r="AB161" s="9"/>
      <c r="AC161" s="9"/>
    </row>
    <row r="162" spans="1:29" x14ac:dyDescent="0.3">
      <c r="A162" t="s">
        <v>41</v>
      </c>
      <c r="B162" s="9" t="s">
        <v>159</v>
      </c>
      <c r="C162" s="9" t="s">
        <v>159</v>
      </c>
      <c r="D162" s="9" t="s">
        <v>159</v>
      </c>
      <c r="E162" s="9" t="s">
        <v>159</v>
      </c>
      <c r="F162" s="9" t="s">
        <v>159</v>
      </c>
      <c r="G162" s="9" t="s">
        <v>159</v>
      </c>
      <c r="H162" s="9" t="s">
        <v>159</v>
      </c>
      <c r="I162" s="9" t="s">
        <v>159</v>
      </c>
      <c r="J162" s="9" t="s">
        <v>159</v>
      </c>
      <c r="K162" s="9" t="s">
        <v>159</v>
      </c>
      <c r="L162" s="9" t="s">
        <v>159</v>
      </c>
      <c r="M162" s="9">
        <v>4.4883419</v>
      </c>
      <c r="N162" s="9">
        <v>4.5887359999999999</v>
      </c>
      <c r="O162" s="9">
        <v>4.9306887000000001</v>
      </c>
      <c r="P162" s="9">
        <v>5.0191423999999998</v>
      </c>
      <c r="Q162" s="9">
        <v>5.8512002000000001</v>
      </c>
      <c r="R162" s="9">
        <v>7.2519156999999996</v>
      </c>
      <c r="S162" s="9">
        <v>5.0163745000000004</v>
      </c>
      <c r="T162" s="9">
        <v>4.0335053689526523</v>
      </c>
      <c r="U162" s="9">
        <v>3.9361475652654825</v>
      </c>
      <c r="V162" s="9">
        <v>4.3620130057636555</v>
      </c>
      <c r="W162" s="9">
        <v>4.0829405080501564</v>
      </c>
      <c r="X162" s="9">
        <v>3.9638073465936277</v>
      </c>
      <c r="Y162" s="9"/>
      <c r="Z162" s="9"/>
      <c r="AA162" s="9"/>
      <c r="AB162" s="9"/>
      <c r="AC162" s="9"/>
    </row>
    <row r="163" spans="1:29" x14ac:dyDescent="0.3">
      <c r="A163" t="s">
        <v>42</v>
      </c>
      <c r="B163" s="9" t="s">
        <v>159</v>
      </c>
      <c r="C163" s="9" t="s">
        <v>159</v>
      </c>
      <c r="D163" s="9" t="s">
        <v>159</v>
      </c>
      <c r="E163" s="9" t="s">
        <v>159</v>
      </c>
      <c r="F163" s="9" t="s">
        <v>159</v>
      </c>
      <c r="G163" s="9" t="s">
        <v>159</v>
      </c>
      <c r="H163" s="9" t="s">
        <v>159</v>
      </c>
      <c r="I163" s="9" t="s">
        <v>159</v>
      </c>
      <c r="J163" s="9" t="s">
        <v>159</v>
      </c>
      <c r="K163" s="9" t="s">
        <v>159</v>
      </c>
      <c r="L163" s="9" t="s">
        <v>159</v>
      </c>
      <c r="M163" s="9" t="s">
        <v>159</v>
      </c>
      <c r="N163" s="9" t="s">
        <v>159</v>
      </c>
      <c r="O163" s="9" t="s">
        <v>159</v>
      </c>
      <c r="P163" s="9">
        <v>2.75</v>
      </c>
      <c r="Q163" s="9">
        <v>2.7414010000000002</v>
      </c>
      <c r="R163" s="9">
        <v>2.9748725999999999</v>
      </c>
      <c r="S163" s="9">
        <v>3.0073067</v>
      </c>
      <c r="T163" s="9">
        <v>2.7973010519957717</v>
      </c>
      <c r="U163" s="9">
        <v>2.6524274726090074</v>
      </c>
      <c r="V163" s="9">
        <v>2.4385315355675345</v>
      </c>
      <c r="W163" s="9">
        <v>2.3331650020573824</v>
      </c>
      <c r="X163" s="9">
        <v>2.237078448400637</v>
      </c>
      <c r="Y163" s="9"/>
      <c r="Z163" s="9"/>
      <c r="AA163" s="9"/>
      <c r="AB163" s="9"/>
      <c r="AC163" s="9"/>
    </row>
    <row r="164" spans="1:29" x14ac:dyDescent="0.3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Y164" s="9"/>
      <c r="Z164" s="9"/>
      <c r="AA164" s="9"/>
      <c r="AB164" s="9"/>
      <c r="AC164" s="9"/>
    </row>
    <row r="165" spans="1:29" x14ac:dyDescent="0.3">
      <c r="A165" s="15" t="s">
        <v>160</v>
      </c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Y165" s="9"/>
      <c r="Z165" s="9"/>
      <c r="AA165" s="9"/>
      <c r="AB165" s="9"/>
      <c r="AC165" s="9"/>
    </row>
    <row r="166" spans="1:29" x14ac:dyDescent="0.3">
      <c r="A166" s="15" t="s">
        <v>153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Y166" s="9"/>
      <c r="Z166" s="9"/>
      <c r="AA166" s="9"/>
      <c r="AB166" s="9"/>
      <c r="AC166" s="9"/>
    </row>
    <row r="167" spans="1:29" x14ac:dyDescent="0.3">
      <c r="A167" t="s">
        <v>38</v>
      </c>
      <c r="B167" s="9">
        <v>32.087233500000004</v>
      </c>
      <c r="C167" s="9">
        <v>32.381678000000001</v>
      </c>
      <c r="D167" s="9">
        <v>31.7486298</v>
      </c>
      <c r="E167" s="9">
        <v>31.1039417</v>
      </c>
      <c r="F167" s="9">
        <v>31.138895399999999</v>
      </c>
      <c r="G167" s="9">
        <v>30.872510999999999</v>
      </c>
      <c r="H167" s="9">
        <v>28.814687500000002</v>
      </c>
      <c r="I167" s="9">
        <v>27.9906173</v>
      </c>
      <c r="J167" s="9">
        <v>28.640605600000001</v>
      </c>
      <c r="K167" s="9">
        <v>29.704196899999999</v>
      </c>
      <c r="L167" s="9">
        <v>30.1403052</v>
      </c>
      <c r="M167" s="9">
        <v>31.5720487</v>
      </c>
      <c r="N167" s="9">
        <v>30.8538611</v>
      </c>
      <c r="O167" s="9">
        <v>29.117611199999999</v>
      </c>
      <c r="P167" s="9">
        <v>27.750088699999999</v>
      </c>
      <c r="Q167" s="9">
        <v>28.644779</v>
      </c>
      <c r="R167" s="9">
        <v>28.212050099999999</v>
      </c>
      <c r="S167" s="9">
        <v>29.061208499999999</v>
      </c>
      <c r="T167" s="9">
        <v>29.544664699999998</v>
      </c>
      <c r="U167" s="9">
        <v>30.4531648</v>
      </c>
      <c r="V167" s="9">
        <v>30.143326399999999</v>
      </c>
      <c r="W167" s="9">
        <v>29.507070899999999</v>
      </c>
      <c r="X167" s="9">
        <v>29.246343100000001</v>
      </c>
      <c r="Y167" s="9"/>
      <c r="Z167" s="9"/>
      <c r="AA167" s="9"/>
      <c r="AB167" s="9"/>
      <c r="AC167" s="9"/>
    </row>
    <row r="168" spans="1:29" x14ac:dyDescent="0.3">
      <c r="A168" t="s">
        <v>39</v>
      </c>
      <c r="B168" s="9">
        <v>31.339445300000001</v>
      </c>
      <c r="C168" s="9">
        <v>31.661963700000001</v>
      </c>
      <c r="D168" s="9">
        <v>31.880649200000001</v>
      </c>
      <c r="E168" s="9">
        <v>32.486357699999999</v>
      </c>
      <c r="F168" s="9">
        <v>33.071381299999999</v>
      </c>
      <c r="G168" s="9">
        <v>33.283094800000001</v>
      </c>
      <c r="H168" s="9">
        <v>32.868019599999997</v>
      </c>
      <c r="I168" s="9">
        <v>33.313091900000003</v>
      </c>
      <c r="J168" s="9">
        <v>33.173153499999998</v>
      </c>
      <c r="K168" s="9">
        <v>34.096375799999997</v>
      </c>
      <c r="L168" s="9">
        <v>35.225873300000003</v>
      </c>
      <c r="M168" s="9">
        <v>36.066803299999997</v>
      </c>
      <c r="N168" s="9">
        <v>36.308702699999998</v>
      </c>
      <c r="O168" s="9">
        <v>32.175304400000002</v>
      </c>
      <c r="P168" s="9">
        <v>29.9163882</v>
      </c>
      <c r="Q168" s="9">
        <v>32.093332199999999</v>
      </c>
      <c r="R168" s="9">
        <v>32.040903800000002</v>
      </c>
      <c r="S168" s="9">
        <v>32.990242299999998</v>
      </c>
      <c r="T168" s="9">
        <v>33.7608313</v>
      </c>
      <c r="U168" s="9">
        <v>34.352933299999997</v>
      </c>
      <c r="V168" s="9">
        <v>34.512806400000002</v>
      </c>
      <c r="W168" s="9">
        <v>34.565470400000002</v>
      </c>
      <c r="X168" s="9">
        <v>34.7039799</v>
      </c>
      <c r="Y168" s="9"/>
      <c r="Z168" s="9"/>
      <c r="AA168" s="9"/>
      <c r="AB168" s="9"/>
      <c r="AC168" s="9"/>
    </row>
    <row r="169" spans="1:29" x14ac:dyDescent="0.3">
      <c r="A169" t="s">
        <v>140</v>
      </c>
      <c r="B169" s="9">
        <v>29.277622000000001</v>
      </c>
      <c r="C169" s="9">
        <v>29.957346699999999</v>
      </c>
      <c r="D169" s="9">
        <v>29.921128899999999</v>
      </c>
      <c r="E169" s="9">
        <v>30.1750978</v>
      </c>
      <c r="F169" s="9">
        <v>30.9584671</v>
      </c>
      <c r="G169" s="9">
        <v>31.049541300000001</v>
      </c>
      <c r="H169" s="9">
        <v>30.820852800000001</v>
      </c>
      <c r="I169" s="9">
        <v>31.247556199999998</v>
      </c>
      <c r="J169" s="9">
        <v>31.339223499999999</v>
      </c>
      <c r="K169" s="9">
        <v>30.149622399999998</v>
      </c>
      <c r="L169" s="9">
        <v>30.807507900000001</v>
      </c>
      <c r="M169" s="9">
        <v>31.3313931</v>
      </c>
      <c r="N169" s="9">
        <v>31.817242499999999</v>
      </c>
      <c r="O169" s="9">
        <v>31.729894000000002</v>
      </c>
      <c r="P169" s="9">
        <v>29.914113100000002</v>
      </c>
      <c r="Q169" s="9">
        <v>33.687263600000001</v>
      </c>
      <c r="R169" s="9">
        <v>35.468084099999999</v>
      </c>
      <c r="S169" s="9">
        <v>34.464127099999999</v>
      </c>
      <c r="T169" s="9">
        <v>37.1913962</v>
      </c>
      <c r="U169" s="9">
        <v>36.948168000000003</v>
      </c>
      <c r="V169" s="9">
        <v>37.467379000000001</v>
      </c>
      <c r="W169" s="9">
        <v>36.777641099999997</v>
      </c>
      <c r="X169" s="9">
        <v>36.689042000000001</v>
      </c>
      <c r="Y169" s="9"/>
      <c r="Z169" s="9"/>
      <c r="AA169" s="9"/>
      <c r="AB169" s="9"/>
      <c r="AC169" s="9"/>
    </row>
    <row r="170" spans="1:29" x14ac:dyDescent="0.3">
      <c r="A170" t="s">
        <v>41</v>
      </c>
      <c r="B170" s="9" t="s">
        <v>159</v>
      </c>
      <c r="C170" s="9" t="s">
        <v>159</v>
      </c>
      <c r="D170" s="9" t="s">
        <v>159</v>
      </c>
      <c r="E170" s="9" t="s">
        <v>159</v>
      </c>
      <c r="F170" s="9" t="s">
        <v>159</v>
      </c>
      <c r="G170" s="9" t="s">
        <v>159</v>
      </c>
      <c r="H170" s="9" t="s">
        <v>159</v>
      </c>
      <c r="I170" s="9" t="s">
        <v>159</v>
      </c>
      <c r="J170" s="9" t="s">
        <v>159</v>
      </c>
      <c r="K170" s="9" t="s">
        <v>159</v>
      </c>
      <c r="L170" s="9" t="s">
        <v>159</v>
      </c>
      <c r="M170" s="9">
        <v>30.9088238</v>
      </c>
      <c r="N170" s="9">
        <v>31.726445399999999</v>
      </c>
      <c r="O170" s="9">
        <v>31.562685900000002</v>
      </c>
      <c r="P170" s="9">
        <v>30.3165972</v>
      </c>
      <c r="Q170" s="9">
        <v>34.2278254</v>
      </c>
      <c r="R170" s="9">
        <v>36.118113899999997</v>
      </c>
      <c r="S170" s="9">
        <v>38.327100899999998</v>
      </c>
      <c r="T170" s="9">
        <v>38.2564846</v>
      </c>
      <c r="U170" s="9">
        <v>38.862856899999997</v>
      </c>
      <c r="V170" s="9">
        <v>38.9937428</v>
      </c>
      <c r="W170" s="9">
        <v>40.391578299999999</v>
      </c>
      <c r="X170" s="9">
        <v>40.124611600000001</v>
      </c>
      <c r="Y170" s="9"/>
      <c r="Z170" s="9"/>
      <c r="AA170" s="9"/>
      <c r="AB170" s="9"/>
      <c r="AC170" s="9"/>
    </row>
    <row r="171" spans="1:29" x14ac:dyDescent="0.3">
      <c r="A171" t="s">
        <v>42</v>
      </c>
      <c r="B171" s="9" t="s">
        <v>159</v>
      </c>
      <c r="C171" s="9" t="s">
        <v>159</v>
      </c>
      <c r="D171" s="9" t="s">
        <v>159</v>
      </c>
      <c r="E171" s="9" t="s">
        <v>159</v>
      </c>
      <c r="F171" s="9" t="s">
        <v>159</v>
      </c>
      <c r="G171" s="9" t="s">
        <v>159</v>
      </c>
      <c r="H171" s="9" t="s">
        <v>159</v>
      </c>
      <c r="I171" s="9" t="s">
        <v>159</v>
      </c>
      <c r="J171" s="9" t="s">
        <v>159</v>
      </c>
      <c r="K171" s="9" t="s">
        <v>159</v>
      </c>
      <c r="L171" s="9" t="s">
        <v>159</v>
      </c>
      <c r="M171" s="9" t="s">
        <v>159</v>
      </c>
      <c r="N171" s="9" t="s">
        <v>159</v>
      </c>
      <c r="O171" s="9" t="s">
        <v>159</v>
      </c>
      <c r="P171" s="9">
        <v>37.1</v>
      </c>
      <c r="Q171" s="9">
        <v>39.175955399999999</v>
      </c>
      <c r="R171" s="9">
        <v>39.671549800000001</v>
      </c>
      <c r="S171" s="9">
        <v>40.703959400000002</v>
      </c>
      <c r="T171" s="9">
        <v>41.1842215</v>
      </c>
      <c r="U171" s="9">
        <v>41.463993500000001</v>
      </c>
      <c r="V171" s="9">
        <v>41.4270061</v>
      </c>
      <c r="W171" s="9">
        <v>41.142051500000001</v>
      </c>
      <c r="X171" s="9">
        <v>41.1234471</v>
      </c>
      <c r="Y171" s="9"/>
      <c r="Z171" s="9"/>
      <c r="AA171" s="9"/>
      <c r="AB171" s="9"/>
      <c r="AC171" s="9"/>
    </row>
    <row r="172" spans="1:29" x14ac:dyDescent="0.3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Y172" s="9"/>
      <c r="Z172" s="9"/>
      <c r="AA172" s="9"/>
      <c r="AB172" s="9"/>
      <c r="AC172" s="9"/>
    </row>
    <row r="173" spans="1:29" x14ac:dyDescent="0.3">
      <c r="A173" s="15" t="s">
        <v>161</v>
      </c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Y173" s="9"/>
      <c r="Z173" s="9"/>
      <c r="AA173" s="9"/>
      <c r="AB173" s="9"/>
      <c r="AC173" s="9"/>
    </row>
    <row r="174" spans="1:29" x14ac:dyDescent="0.3">
      <c r="A174" s="15" t="s">
        <v>153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Y174" s="9"/>
      <c r="Z174" s="9"/>
      <c r="AA174" s="9"/>
      <c r="AB174" s="9"/>
      <c r="AC174" s="9"/>
    </row>
    <row r="175" spans="1:29" x14ac:dyDescent="0.3">
      <c r="A175" t="s">
        <v>38</v>
      </c>
      <c r="B175" s="9">
        <v>36.968816799999999</v>
      </c>
      <c r="C175" s="9">
        <v>37.2278381</v>
      </c>
      <c r="D175" s="9">
        <v>36.1366418</v>
      </c>
      <c r="E175" s="9">
        <v>35.219813899999998</v>
      </c>
      <c r="F175" s="9">
        <v>34.823488300000001</v>
      </c>
      <c r="G175" s="9">
        <v>34.511850699999997</v>
      </c>
      <c r="H175" s="9">
        <v>32.464168600000001</v>
      </c>
      <c r="I175" s="9">
        <v>31.674469800000001</v>
      </c>
      <c r="J175" s="9">
        <v>32.311397300000003</v>
      </c>
      <c r="K175" s="9">
        <v>33.459884899999999</v>
      </c>
      <c r="L175" s="9">
        <v>33.914322599999998</v>
      </c>
      <c r="M175" s="9">
        <v>35.5032183</v>
      </c>
      <c r="N175" s="9">
        <v>34.711523900000003</v>
      </c>
      <c r="O175" s="9">
        <v>33.751887699999997</v>
      </c>
      <c r="P175" s="9">
        <v>33.066472699999998</v>
      </c>
      <c r="Q175" s="9">
        <v>33.004799599999998</v>
      </c>
      <c r="R175" s="9">
        <v>32.462268600000002</v>
      </c>
      <c r="S175" s="9">
        <v>33.453064099999999</v>
      </c>
      <c r="T175" s="9">
        <v>33.677717199999996</v>
      </c>
      <c r="U175" s="9">
        <v>33.976344400000002</v>
      </c>
      <c r="V175" s="9">
        <v>33.564841199999996</v>
      </c>
      <c r="W175" s="9">
        <v>32.410212899999998</v>
      </c>
      <c r="X175" s="9">
        <v>31.7879893</v>
      </c>
      <c r="Y175" s="9"/>
      <c r="Z175" s="9"/>
      <c r="AA175" s="9"/>
      <c r="AB175" s="9"/>
      <c r="AC175" s="9"/>
    </row>
    <row r="176" spans="1:29" x14ac:dyDescent="0.3">
      <c r="A176" t="s">
        <v>39</v>
      </c>
      <c r="B176" s="9">
        <v>36.590128800000002</v>
      </c>
      <c r="C176" s="9">
        <v>37.019664300000002</v>
      </c>
      <c r="D176" s="9">
        <v>37.215398499999999</v>
      </c>
      <c r="E176" s="9">
        <v>37.373881400000002</v>
      </c>
      <c r="F176" s="9">
        <v>37.7624025</v>
      </c>
      <c r="G176" s="9">
        <v>37.469555100000001</v>
      </c>
      <c r="H176" s="9">
        <v>37.262411200000003</v>
      </c>
      <c r="I176" s="9">
        <v>37.447950599999999</v>
      </c>
      <c r="J176" s="9">
        <v>37.149769999999997</v>
      </c>
      <c r="K176" s="9">
        <v>37.801304799999997</v>
      </c>
      <c r="L176" s="9">
        <v>38.742872599999998</v>
      </c>
      <c r="M176" s="9">
        <v>39.751818999999998</v>
      </c>
      <c r="N176" s="9">
        <v>40.400089899999998</v>
      </c>
      <c r="O176" s="9">
        <v>36.450586700000002</v>
      </c>
      <c r="P176" s="9">
        <v>34.798625399999999</v>
      </c>
      <c r="Q176" s="9">
        <v>36.164242600000001</v>
      </c>
      <c r="R176" s="9">
        <v>36.226671400000001</v>
      </c>
      <c r="S176" s="9">
        <v>37.355687000000003</v>
      </c>
      <c r="T176" s="9">
        <v>37.852089499999998</v>
      </c>
      <c r="U176" s="9">
        <v>38.013657799999997</v>
      </c>
      <c r="V176" s="9">
        <v>38.100531799999999</v>
      </c>
      <c r="W176" s="9">
        <v>38.024301199999996</v>
      </c>
      <c r="X176" s="9">
        <v>38.075774899999999</v>
      </c>
      <c r="Y176" s="9"/>
      <c r="Z176" s="9"/>
      <c r="AA176" s="9"/>
      <c r="AB176" s="9"/>
      <c r="AC176" s="9"/>
    </row>
    <row r="177" spans="1:29" x14ac:dyDescent="0.3">
      <c r="A177" t="s">
        <v>140</v>
      </c>
      <c r="B177" s="9">
        <v>36.191060100000001</v>
      </c>
      <c r="C177" s="9">
        <v>37.141428099999999</v>
      </c>
      <c r="D177" s="9">
        <v>37.067027199999998</v>
      </c>
      <c r="E177" s="9">
        <v>37.093037199999998</v>
      </c>
      <c r="F177" s="9">
        <v>38.402400999999998</v>
      </c>
      <c r="G177" s="9">
        <v>38.480244399999997</v>
      </c>
      <c r="H177" s="9">
        <v>37.884745299999999</v>
      </c>
      <c r="I177" s="9">
        <v>38.7944703</v>
      </c>
      <c r="J177" s="9">
        <v>39.225529999999999</v>
      </c>
      <c r="K177" s="9">
        <v>38.708470300000002</v>
      </c>
      <c r="L177" s="9">
        <v>39.1565443</v>
      </c>
      <c r="M177" s="9">
        <v>40.0554603</v>
      </c>
      <c r="N177" s="9">
        <v>40.667092500000003</v>
      </c>
      <c r="O177" s="9">
        <v>40.809161500000002</v>
      </c>
      <c r="P177" s="9">
        <v>39.608348200000002</v>
      </c>
      <c r="Q177" s="9">
        <v>39.379444200000002</v>
      </c>
      <c r="R177" s="9">
        <v>41.532883699999999</v>
      </c>
      <c r="S177" s="9">
        <v>41.103839000000001</v>
      </c>
      <c r="T177" s="9">
        <v>43.953647599999996</v>
      </c>
      <c r="U177" s="9">
        <v>43.694110299999998</v>
      </c>
      <c r="V177" s="9">
        <v>44.127948400000001</v>
      </c>
      <c r="W177" s="9">
        <v>43.338433199999997</v>
      </c>
      <c r="X177" s="9">
        <v>43.303471500000001</v>
      </c>
      <c r="Y177" s="9"/>
      <c r="Z177" s="9"/>
      <c r="AA177" s="9"/>
      <c r="AB177" s="9"/>
      <c r="AC177" s="9"/>
    </row>
    <row r="178" spans="1:29" x14ac:dyDescent="0.3">
      <c r="A178" t="s">
        <v>41</v>
      </c>
      <c r="B178" s="9" t="s">
        <v>159</v>
      </c>
      <c r="C178" s="9" t="s">
        <v>159</v>
      </c>
      <c r="D178" s="9" t="s">
        <v>159</v>
      </c>
      <c r="E178" s="9" t="s">
        <v>159</v>
      </c>
      <c r="F178" s="9" t="s">
        <v>159</v>
      </c>
      <c r="G178" s="9" t="s">
        <v>159</v>
      </c>
      <c r="H178" s="9" t="s">
        <v>159</v>
      </c>
      <c r="I178" s="9" t="s">
        <v>159</v>
      </c>
      <c r="J178" s="9" t="s">
        <v>159</v>
      </c>
      <c r="K178" s="9" t="s">
        <v>159</v>
      </c>
      <c r="L178" s="9" t="s">
        <v>159</v>
      </c>
      <c r="M178" s="9">
        <v>36.3488209</v>
      </c>
      <c r="N178" s="9">
        <v>37.639747300000003</v>
      </c>
      <c r="O178" s="9">
        <v>38.447971099999997</v>
      </c>
      <c r="P178" s="9">
        <v>37.364539600000001</v>
      </c>
      <c r="Q178" s="9">
        <v>39.170212800000002</v>
      </c>
      <c r="R178" s="9">
        <v>41.429944599999999</v>
      </c>
      <c r="S178" s="9">
        <v>43.7407167</v>
      </c>
      <c r="T178" s="9">
        <v>44.810381999999997</v>
      </c>
      <c r="U178" s="9">
        <v>44.047330700000003</v>
      </c>
      <c r="V178" s="9">
        <v>44.1594452</v>
      </c>
      <c r="W178" s="9">
        <v>44.789542400000002</v>
      </c>
      <c r="X178" s="9">
        <v>44.514991299999998</v>
      </c>
      <c r="Y178" s="9"/>
      <c r="Z178" s="9"/>
      <c r="AA178" s="9"/>
      <c r="AB178" s="9"/>
      <c r="AC178" s="9"/>
    </row>
    <row r="179" spans="1:29" x14ac:dyDescent="0.3">
      <c r="A179" t="s">
        <v>42</v>
      </c>
      <c r="B179" s="9" t="s">
        <v>159</v>
      </c>
      <c r="C179" s="9" t="s">
        <v>159</v>
      </c>
      <c r="D179" s="9" t="s">
        <v>159</v>
      </c>
      <c r="E179" s="9" t="s">
        <v>159</v>
      </c>
      <c r="F179" s="9" t="s">
        <v>159</v>
      </c>
      <c r="G179" s="9" t="s">
        <v>159</v>
      </c>
      <c r="H179" s="9" t="s">
        <v>159</v>
      </c>
      <c r="I179" s="9" t="s">
        <v>159</v>
      </c>
      <c r="J179" s="9" t="s">
        <v>159</v>
      </c>
      <c r="K179" s="9" t="s">
        <v>159</v>
      </c>
      <c r="L179" s="9" t="s">
        <v>159</v>
      </c>
      <c r="M179" s="9" t="s">
        <v>159</v>
      </c>
      <c r="N179" s="9" t="s">
        <v>159</v>
      </c>
      <c r="O179" s="9" t="s">
        <v>159</v>
      </c>
      <c r="P179" s="9">
        <v>42.7</v>
      </c>
      <c r="Q179" s="9">
        <v>43.923192</v>
      </c>
      <c r="R179" s="9">
        <v>44.470809099999997</v>
      </c>
      <c r="S179" s="9">
        <v>45.621921399999998</v>
      </c>
      <c r="T179" s="9">
        <v>46.125206300000002</v>
      </c>
      <c r="U179" s="9">
        <v>46.299776600000001</v>
      </c>
      <c r="V179" s="9">
        <v>46.125389400000003</v>
      </c>
      <c r="W179" s="9">
        <v>45.752316200000003</v>
      </c>
      <c r="X179" s="9">
        <v>45.701885099999998</v>
      </c>
      <c r="Y179" s="9"/>
      <c r="Z179" s="9"/>
      <c r="AA179" s="9"/>
      <c r="AB179" s="9"/>
      <c r="AC179" s="9"/>
    </row>
    <row r="180" spans="1:29" x14ac:dyDescent="0.3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Y180" s="9"/>
      <c r="Z180" s="9"/>
      <c r="AA180" s="9"/>
      <c r="AB180" s="9"/>
      <c r="AC180" s="9"/>
    </row>
    <row r="181" spans="1:29" x14ac:dyDescent="0.3">
      <c r="A181" s="15" t="s">
        <v>150</v>
      </c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Y181" s="9"/>
      <c r="Z181" s="9"/>
      <c r="AA181" s="9"/>
      <c r="AB181" s="9"/>
      <c r="AC181" s="9"/>
    </row>
    <row r="182" spans="1:29" x14ac:dyDescent="0.3">
      <c r="A182" s="15" t="s">
        <v>154</v>
      </c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Y182" s="9"/>
      <c r="Z182" s="9"/>
      <c r="AA182" s="9"/>
      <c r="AB182" s="9"/>
      <c r="AC182" s="9"/>
    </row>
    <row r="183" spans="1:29" x14ac:dyDescent="0.3">
      <c r="A183" t="s">
        <v>38</v>
      </c>
      <c r="B183" s="9">
        <v>78.715699999999998</v>
      </c>
      <c r="C183" s="9">
        <v>70.022199999999998</v>
      </c>
      <c r="D183" s="9">
        <v>61.728200000000001</v>
      </c>
      <c r="E183" s="9">
        <v>51.636699999999998</v>
      </c>
      <c r="F183" s="9">
        <v>46.721200000000003</v>
      </c>
      <c r="G183" s="9">
        <v>36.265700000000002</v>
      </c>
      <c r="H183" s="9">
        <v>33.436199999999999</v>
      </c>
      <c r="I183" s="9">
        <v>30.7285</v>
      </c>
      <c r="J183" s="9">
        <v>30.0718</v>
      </c>
      <c r="K183" s="9">
        <v>28.3371</v>
      </c>
      <c r="L183" s="9">
        <v>26.206700000000001</v>
      </c>
      <c r="M183" s="9">
        <v>23.772099999999998</v>
      </c>
      <c r="N183" s="9">
        <v>23.960899999999999</v>
      </c>
      <c r="O183" s="9">
        <v>42.596299999999999</v>
      </c>
      <c r="P183" s="9">
        <v>62.184199999999997</v>
      </c>
      <c r="Q183" s="9">
        <v>87.409700000000001</v>
      </c>
      <c r="R183" s="9">
        <v>111.1486</v>
      </c>
      <c r="S183" s="9">
        <v>121.6902</v>
      </c>
      <c r="T183" s="9">
        <v>123.31870000000001</v>
      </c>
      <c r="U183" s="9">
        <v>107.48</v>
      </c>
      <c r="V183" s="9">
        <v>99.770099999999999</v>
      </c>
      <c r="W183" s="9">
        <v>95.443799999999996</v>
      </c>
      <c r="X183" s="9">
        <v>93.691500000000005</v>
      </c>
      <c r="Y183" s="9"/>
      <c r="Z183" s="9"/>
      <c r="AA183" s="9"/>
      <c r="AB183" s="9"/>
      <c r="AC183" s="9"/>
    </row>
    <row r="184" spans="1:29" x14ac:dyDescent="0.3">
      <c r="A184" t="s">
        <v>39</v>
      </c>
      <c r="B184" s="9">
        <v>61.710099999999997</v>
      </c>
      <c r="C184" s="9">
        <v>65.569900000000004</v>
      </c>
      <c r="D184" s="9">
        <v>64.400700000000001</v>
      </c>
      <c r="E184" s="9">
        <v>62.525399999999998</v>
      </c>
      <c r="F184" s="9">
        <v>60.947899999999997</v>
      </c>
      <c r="G184" s="9">
        <v>57.958500000000001</v>
      </c>
      <c r="H184" s="9">
        <v>54.162700000000001</v>
      </c>
      <c r="I184" s="9">
        <v>51.268000000000001</v>
      </c>
      <c r="J184" s="9">
        <v>47.640099999999997</v>
      </c>
      <c r="K184" s="9">
        <v>45.261099999999999</v>
      </c>
      <c r="L184" s="9">
        <v>42.283799999999999</v>
      </c>
      <c r="M184" s="9">
        <v>38.906599999999997</v>
      </c>
      <c r="N184" s="9">
        <v>35.510300000000001</v>
      </c>
      <c r="O184" s="9">
        <v>39.398699999999998</v>
      </c>
      <c r="P184" s="9">
        <v>52.704500000000003</v>
      </c>
      <c r="Q184" s="9">
        <v>60.065800000000003</v>
      </c>
      <c r="R184" s="9">
        <v>69.156199999999998</v>
      </c>
      <c r="S184" s="9">
        <v>84.441699999999997</v>
      </c>
      <c r="T184" s="9">
        <v>93.674999999999997</v>
      </c>
      <c r="U184" s="9">
        <v>99.287400000000005</v>
      </c>
      <c r="V184" s="9">
        <v>100.8267</v>
      </c>
      <c r="W184" s="9">
        <v>101.3077</v>
      </c>
      <c r="X184" s="9">
        <v>100.41079999999999</v>
      </c>
      <c r="Y184" s="9"/>
      <c r="Z184" s="9"/>
      <c r="AA184" s="9"/>
      <c r="AB184" s="9"/>
      <c r="AC184" s="9"/>
    </row>
    <row r="185" spans="1:29" x14ac:dyDescent="0.3">
      <c r="A185" t="s">
        <v>140</v>
      </c>
      <c r="B185" s="9">
        <v>58.304900000000004</v>
      </c>
      <c r="C185" s="9">
        <v>59.5107</v>
      </c>
      <c r="D185" s="9">
        <v>55.184199999999997</v>
      </c>
      <c r="E185" s="9">
        <v>51.827300000000001</v>
      </c>
      <c r="F185" s="9">
        <v>51.048999999999999</v>
      </c>
      <c r="G185" s="9">
        <v>50.317100000000003</v>
      </c>
      <c r="H185" s="9">
        <v>53.416400000000003</v>
      </c>
      <c r="I185" s="9">
        <v>56.182299999999998</v>
      </c>
      <c r="J185" s="9">
        <v>58.652900000000002</v>
      </c>
      <c r="K185" s="9">
        <v>61.9893</v>
      </c>
      <c r="L185" s="9">
        <v>67.392200000000003</v>
      </c>
      <c r="M185" s="9">
        <v>69.174800000000005</v>
      </c>
      <c r="N185" s="9">
        <v>68.439099999999996</v>
      </c>
      <c r="O185" s="9">
        <v>71.666300000000007</v>
      </c>
      <c r="P185" s="9">
        <v>83.609499999999997</v>
      </c>
      <c r="Q185" s="9">
        <v>96.183300000000003</v>
      </c>
      <c r="R185" s="9">
        <v>111.0821</v>
      </c>
      <c r="S185" s="9">
        <v>124.8227</v>
      </c>
      <c r="T185" s="9">
        <v>129.0009</v>
      </c>
      <c r="U185" s="9">
        <v>130.1652</v>
      </c>
      <c r="V185" s="9">
        <v>128.20859999999999</v>
      </c>
      <c r="W185" s="9">
        <v>124.7414</v>
      </c>
      <c r="X185" s="9">
        <v>121.33969999999999</v>
      </c>
      <c r="Y185" s="9"/>
      <c r="Z185" s="9"/>
      <c r="AA185" s="9"/>
      <c r="AB185" s="9"/>
      <c r="AC185" s="9"/>
    </row>
    <row r="186" spans="1:29" x14ac:dyDescent="0.3">
      <c r="A186" t="s">
        <v>41</v>
      </c>
      <c r="B186" s="9">
        <v>93.1691</v>
      </c>
      <c r="C186" s="9">
        <v>94.623099999999994</v>
      </c>
      <c r="D186" s="9">
        <v>91.756100000000004</v>
      </c>
      <c r="E186" s="9">
        <v>89.203299999999999</v>
      </c>
      <c r="F186" s="9">
        <v>88.504000000000005</v>
      </c>
      <c r="G186" s="9">
        <v>99.635300000000001</v>
      </c>
      <c r="H186" s="9">
        <v>100.0954</v>
      </c>
      <c r="I186" s="9">
        <v>98.284199999999998</v>
      </c>
      <c r="J186" s="9">
        <v>94.257099999999994</v>
      </c>
      <c r="K186" s="9">
        <v>95.073499999999996</v>
      </c>
      <c r="L186" s="9">
        <v>106.8454</v>
      </c>
      <c r="M186" s="9">
        <v>103.4127</v>
      </c>
      <c r="N186" s="9">
        <v>103.0752</v>
      </c>
      <c r="O186" s="9">
        <v>109.30500000000001</v>
      </c>
      <c r="P186" s="9">
        <v>126.7745</v>
      </c>
      <c r="Q186" s="9">
        <v>146.01079999999999</v>
      </c>
      <c r="R186" s="9">
        <v>171.33600000000001</v>
      </c>
      <c r="S186" s="9">
        <v>156.8922</v>
      </c>
      <c r="T186" s="9">
        <v>174.92679999999999</v>
      </c>
      <c r="U186" s="9">
        <v>178.59809999999999</v>
      </c>
      <c r="V186" s="9">
        <v>194.79069999999999</v>
      </c>
      <c r="W186" s="9">
        <v>199.65880000000001</v>
      </c>
      <c r="X186" s="9">
        <v>195.58160000000001</v>
      </c>
      <c r="Y186" s="9"/>
      <c r="Z186" s="9"/>
      <c r="AA186" s="9"/>
      <c r="AB186" s="9"/>
      <c r="AC186" s="9"/>
    </row>
    <row r="187" spans="1:29" x14ac:dyDescent="0.3">
      <c r="A187" t="s">
        <v>42</v>
      </c>
      <c r="B187" s="9">
        <v>70.650599999999997</v>
      </c>
      <c r="C187" s="9">
        <v>72.563199999999995</v>
      </c>
      <c r="D187" s="9">
        <v>72.056700000000006</v>
      </c>
      <c r="E187" s="9">
        <v>71.628500000000003</v>
      </c>
      <c r="F187" s="9">
        <v>70.400099999999995</v>
      </c>
      <c r="G187" s="9">
        <v>67.953199999999995</v>
      </c>
      <c r="H187" s="9">
        <v>66.854799999999997</v>
      </c>
      <c r="I187" s="9">
        <v>66.726200000000006</v>
      </c>
      <c r="J187" s="9">
        <v>67.9542</v>
      </c>
      <c r="K187" s="9">
        <v>68.292199999999994</v>
      </c>
      <c r="L187" s="9">
        <v>69.240799999999993</v>
      </c>
      <c r="M187" s="9">
        <v>67.952100000000002</v>
      </c>
      <c r="N187" s="9">
        <v>65.657600000000002</v>
      </c>
      <c r="O187" s="9">
        <v>69.413300000000007</v>
      </c>
      <c r="P187" s="9">
        <v>79.138000000000005</v>
      </c>
      <c r="Q187" s="9">
        <v>83.938999999999993</v>
      </c>
      <c r="R187" s="9">
        <v>86.5197</v>
      </c>
      <c r="S187" s="9">
        <v>90.988100000000003</v>
      </c>
      <c r="T187" s="9">
        <v>93.404600000000002</v>
      </c>
      <c r="U187" s="9">
        <v>94.465900000000005</v>
      </c>
      <c r="V187" s="9">
        <v>93.977000000000004</v>
      </c>
      <c r="W187" s="9">
        <v>92.8947</v>
      </c>
      <c r="X187" s="9">
        <v>91.319400000000002</v>
      </c>
      <c r="Y187" s="9"/>
      <c r="Z187" s="9"/>
      <c r="AA187" s="9"/>
      <c r="AB187" s="9"/>
      <c r="AC187" s="9"/>
    </row>
    <row r="188" spans="1:29" x14ac:dyDescent="0.3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Y188" s="9"/>
      <c r="Z188" s="9"/>
      <c r="AA188" s="9"/>
      <c r="AB188" s="9"/>
      <c r="AC188" s="9"/>
    </row>
    <row r="189" spans="1:29" x14ac:dyDescent="0.3">
      <c r="A189" s="15" t="s">
        <v>155</v>
      </c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Y189" s="9"/>
      <c r="Z189" s="9"/>
      <c r="AA189" s="9"/>
      <c r="AB189" s="9"/>
      <c r="AC189" s="9"/>
    </row>
    <row r="190" spans="1:29" x14ac:dyDescent="0.3">
      <c r="A190" s="15" t="s">
        <v>154</v>
      </c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Y190" s="9"/>
      <c r="Z190" s="9"/>
      <c r="AA190" s="9"/>
      <c r="AB190" s="9"/>
      <c r="AC190" s="9"/>
    </row>
    <row r="191" spans="1:29" x14ac:dyDescent="0.3">
      <c r="A191" t="s">
        <v>38</v>
      </c>
      <c r="B191" s="9">
        <v>2.6509057999999999</v>
      </c>
      <c r="C191" s="9">
        <v>2.9441899999999999</v>
      </c>
      <c r="D191" s="9">
        <v>2.7616656000000002</v>
      </c>
      <c r="E191" s="9">
        <v>0.62779589999999996</v>
      </c>
      <c r="F191" s="9">
        <v>0.15581349999999999</v>
      </c>
      <c r="G191" s="9">
        <v>-0.41651480000000002</v>
      </c>
      <c r="H191" s="9">
        <v>-1.2338083</v>
      </c>
      <c r="I191" s="9">
        <v>-1.4749397</v>
      </c>
      <c r="J191" s="9">
        <v>-0.32348850000000001</v>
      </c>
      <c r="K191" s="9">
        <v>-1.0313296999999999</v>
      </c>
      <c r="L191" s="9">
        <v>-3.9583757999999998</v>
      </c>
      <c r="M191" s="9">
        <v>-4.4066606999999998</v>
      </c>
      <c r="N191" s="9">
        <v>-6.1399239000000003</v>
      </c>
      <c r="O191" s="9">
        <v>-6.3471875000000004</v>
      </c>
      <c r="P191" s="9">
        <v>-3.8622608</v>
      </c>
      <c r="Q191" s="9">
        <v>-0.75566869999999997</v>
      </c>
      <c r="R191" s="9">
        <v>-1.1550536</v>
      </c>
      <c r="S191" s="9">
        <v>-1.5387413000000001</v>
      </c>
      <c r="T191" s="9">
        <v>3.0968917</v>
      </c>
      <c r="U191" s="9">
        <v>3.6149415999999999</v>
      </c>
      <c r="V191" s="9">
        <v>5.9412213999999999</v>
      </c>
      <c r="W191" s="9">
        <v>5.7351584999999998</v>
      </c>
      <c r="X191" s="9">
        <v>4.6865985999999999</v>
      </c>
      <c r="Y191" s="9"/>
      <c r="Z191" s="9"/>
      <c r="AA191" s="9"/>
      <c r="AB191" s="9"/>
      <c r="AC191" s="9"/>
    </row>
    <row r="192" spans="1:29" x14ac:dyDescent="0.3">
      <c r="A192" t="s">
        <v>39</v>
      </c>
      <c r="B192" s="9">
        <v>-1.2021675000000001</v>
      </c>
      <c r="C192" s="9">
        <v>-0.84509579999999995</v>
      </c>
      <c r="D192" s="9">
        <v>-0.49165229999999999</v>
      </c>
      <c r="E192" s="9">
        <v>-1.3240873</v>
      </c>
      <c r="F192" s="9">
        <v>-2.7534174</v>
      </c>
      <c r="G192" s="9">
        <v>-4.0755125999999997</v>
      </c>
      <c r="H192" s="9">
        <v>-4.1560880999999998</v>
      </c>
      <c r="I192" s="9">
        <v>-3.8364421000000002</v>
      </c>
      <c r="J192" s="9">
        <v>-3.9858264999999999</v>
      </c>
      <c r="K192" s="9">
        <v>-5.6863086999999997</v>
      </c>
      <c r="L192" s="9">
        <v>-7.5636763</v>
      </c>
      <c r="M192" s="9">
        <v>-9.0483484999999995</v>
      </c>
      <c r="N192" s="9">
        <v>-9.6379835000000007</v>
      </c>
      <c r="O192" s="9">
        <v>-9.2153158000000008</v>
      </c>
      <c r="P192" s="9">
        <v>-4.3070931999999997</v>
      </c>
      <c r="Q192" s="9">
        <v>-3.8836613</v>
      </c>
      <c r="R192" s="9">
        <v>-3.3008755000000001</v>
      </c>
      <c r="S192" s="9">
        <v>-0.44463750000000002</v>
      </c>
      <c r="T192" s="9">
        <v>1.4695444</v>
      </c>
      <c r="U192" s="9">
        <v>0.9887049</v>
      </c>
      <c r="V192" s="9">
        <v>1.4118017</v>
      </c>
      <c r="W192" s="9">
        <v>1.3119000000000001</v>
      </c>
      <c r="X192" s="9">
        <v>1.4216286</v>
      </c>
      <c r="Y192" s="9"/>
      <c r="Z192" s="9"/>
      <c r="AA192" s="9"/>
      <c r="AB192" s="9"/>
      <c r="AC192" s="9"/>
    </row>
    <row r="193" spans="1:29" x14ac:dyDescent="0.3">
      <c r="A193" t="s">
        <v>140</v>
      </c>
      <c r="B193" s="9">
        <v>-3.3281964999999998</v>
      </c>
      <c r="C193" s="9">
        <v>-4.6266360999999998</v>
      </c>
      <c r="D193" s="9">
        <v>-6.3056150000000004</v>
      </c>
      <c r="E193" s="9">
        <v>-7.7424108</v>
      </c>
      <c r="F193" s="9">
        <v>-8.8428137000000007</v>
      </c>
      <c r="G193" s="9">
        <v>-10.9528646</v>
      </c>
      <c r="H193" s="9">
        <v>-10.248747099999999</v>
      </c>
      <c r="I193" s="9">
        <v>-8.7584795999999994</v>
      </c>
      <c r="J193" s="9">
        <v>-7.4052233000000003</v>
      </c>
      <c r="K193" s="9">
        <v>-8.8037282000000001</v>
      </c>
      <c r="L193" s="9">
        <v>-10.215635300000001</v>
      </c>
      <c r="M193" s="9">
        <v>-10.688970100000001</v>
      </c>
      <c r="N193" s="9">
        <v>-10.0247476</v>
      </c>
      <c r="O193" s="9">
        <v>-12.593573599999999</v>
      </c>
      <c r="P193" s="9">
        <v>-10.0637966</v>
      </c>
      <c r="Q193" s="9">
        <v>-10.3052978</v>
      </c>
      <c r="R193" s="9">
        <v>-5.4551942000000002</v>
      </c>
      <c r="S193" s="9">
        <v>-2.0200724999999999</v>
      </c>
      <c r="T193" s="9">
        <v>0.73432189999999997</v>
      </c>
      <c r="U193" s="9">
        <v>0.28777459999999999</v>
      </c>
      <c r="V193" s="9">
        <v>0.48520750000000001</v>
      </c>
      <c r="W193" s="9">
        <v>0.53467699999999996</v>
      </c>
      <c r="X193" s="9">
        <v>0.3432637</v>
      </c>
      <c r="Y193" s="9"/>
      <c r="Z193" s="9"/>
      <c r="AA193" s="9"/>
      <c r="AB193" s="9"/>
      <c r="AC193" s="9"/>
    </row>
    <row r="194" spans="1:29" x14ac:dyDescent="0.3">
      <c r="A194" t="s">
        <v>41</v>
      </c>
      <c r="B194" s="9">
        <v>-2.8220583000000001</v>
      </c>
      <c r="C194" s="9">
        <v>-4.2886534000000003</v>
      </c>
      <c r="D194" s="9">
        <v>-2.6211521000000002</v>
      </c>
      <c r="E194" s="9">
        <v>-5.3354337999999997</v>
      </c>
      <c r="F194" s="9">
        <v>-6.8038563999999999</v>
      </c>
      <c r="G194" s="9">
        <v>-9.5891047999999994</v>
      </c>
      <c r="H194" s="9">
        <v>-9.0290485</v>
      </c>
      <c r="I194" s="9">
        <v>-9.4406005000000004</v>
      </c>
      <c r="J194" s="9">
        <v>-10.791001899999999</v>
      </c>
      <c r="K194" s="9">
        <v>-9.3242217000000007</v>
      </c>
      <c r="L194" s="9">
        <v>-9.7346312000000008</v>
      </c>
      <c r="M194" s="9">
        <v>-12.760011199999999</v>
      </c>
      <c r="N194" s="9">
        <v>-15.7706663</v>
      </c>
      <c r="O194" s="9">
        <v>-16.3354207</v>
      </c>
      <c r="P194" s="9">
        <v>-13.176068000000001</v>
      </c>
      <c r="Q194" s="9">
        <v>-11.480893500000001</v>
      </c>
      <c r="R194" s="9">
        <v>-10.3787501</v>
      </c>
      <c r="S194" s="9">
        <v>-4.3269617</v>
      </c>
      <c r="T194" s="9">
        <v>-2.1315152999999998</v>
      </c>
      <c r="U194" s="9">
        <v>-2.9131037000000002</v>
      </c>
      <c r="V194" s="9">
        <v>-0.99654450000000006</v>
      </c>
      <c r="W194" s="9">
        <v>-0.31293680000000001</v>
      </c>
      <c r="X194" s="9">
        <v>0.12715699999999999</v>
      </c>
      <c r="Y194" s="9"/>
      <c r="Z194" s="9"/>
      <c r="AA194" s="9"/>
      <c r="AB194" s="9"/>
      <c r="AC194" s="9"/>
    </row>
    <row r="195" spans="1:29" x14ac:dyDescent="0.3">
      <c r="A195" t="s">
        <v>138</v>
      </c>
      <c r="B195" s="9">
        <v>-1.2155568999999999</v>
      </c>
      <c r="C195" s="9">
        <v>-0.67797229999999997</v>
      </c>
      <c r="D195" s="9">
        <v>-0.52019439999999995</v>
      </c>
      <c r="E195" s="9">
        <v>-0.73231610000000003</v>
      </c>
      <c r="F195" s="9">
        <v>-1.3892648000000001</v>
      </c>
      <c r="G195" s="9">
        <v>-1.7460137</v>
      </c>
      <c r="H195" s="9">
        <v>-0.33163209999999999</v>
      </c>
      <c r="I195" s="9">
        <v>1.9323022999999999</v>
      </c>
      <c r="J195" s="9">
        <v>1.4974403000000001</v>
      </c>
      <c r="K195" s="9">
        <v>4.5440513999999999</v>
      </c>
      <c r="L195" s="9">
        <v>4.7463248</v>
      </c>
      <c r="M195" s="9">
        <v>5.9263241999999998</v>
      </c>
      <c r="N195" s="9">
        <v>7.0300504999999998</v>
      </c>
      <c r="O195" s="9">
        <v>5.8286096000000001</v>
      </c>
      <c r="P195" s="9">
        <v>6.0302606000000001</v>
      </c>
      <c r="Q195" s="9">
        <v>5.7428508999999996</v>
      </c>
      <c r="R195" s="9">
        <v>6.1876645999999997</v>
      </c>
      <c r="S195" s="9">
        <v>7.1817805999999997</v>
      </c>
      <c r="T195" s="9">
        <v>6.6590920000000002</v>
      </c>
      <c r="U195" s="9">
        <v>7.7586130000000004</v>
      </c>
      <c r="V195" s="9">
        <v>8.7485461999999998</v>
      </c>
      <c r="W195" s="9">
        <v>8.5595789999999994</v>
      </c>
      <c r="X195" s="9">
        <v>8.3800000000000008</v>
      </c>
      <c r="Y195" s="9"/>
      <c r="Z195" s="9"/>
      <c r="AA195" s="9"/>
      <c r="AB195" s="9"/>
      <c r="AC195" s="9"/>
    </row>
    <row r="196" spans="1:29" x14ac:dyDescent="0.3">
      <c r="A196" t="s">
        <v>42</v>
      </c>
      <c r="B196" s="9">
        <v>0.43164409999999998</v>
      </c>
      <c r="C196" s="9">
        <v>0.75714349999999997</v>
      </c>
      <c r="D196" s="9">
        <v>1.2380599000000001</v>
      </c>
      <c r="E196" s="9">
        <v>0.65669710000000003</v>
      </c>
      <c r="F196" s="9">
        <v>0.27655990000000003</v>
      </c>
      <c r="G196" s="9">
        <v>-0.39369660000000001</v>
      </c>
      <c r="H196" s="9">
        <v>-3.2647200000000001E-2</v>
      </c>
      <c r="I196" s="9">
        <v>0.67853949999999996</v>
      </c>
      <c r="J196" s="9">
        <v>0.34366730000000001</v>
      </c>
      <c r="K196" s="9">
        <v>1.0547219000000001</v>
      </c>
      <c r="L196" s="9">
        <v>0.30149150000000002</v>
      </c>
      <c r="M196" s="9">
        <v>0.25200349999999999</v>
      </c>
      <c r="N196" s="9">
        <v>0.2880413</v>
      </c>
      <c r="O196" s="9">
        <v>-0.66027100000000005</v>
      </c>
      <c r="P196" s="9">
        <v>0.33163730000000002</v>
      </c>
      <c r="Q196" s="9">
        <v>0.427699</v>
      </c>
      <c r="R196" s="9">
        <v>0.60089190000000003</v>
      </c>
      <c r="S196" s="9">
        <v>1.8761025</v>
      </c>
      <c r="T196" s="9">
        <v>2.5004963999999998</v>
      </c>
      <c r="U196" s="9">
        <v>2.9974386000000002</v>
      </c>
      <c r="V196" s="9">
        <v>3.7394506000000001</v>
      </c>
      <c r="W196" s="9">
        <v>3.6086795999999999</v>
      </c>
      <c r="X196" s="9">
        <v>3.37</v>
      </c>
      <c r="Y196" s="9"/>
      <c r="Z196" s="9"/>
      <c r="AA196" s="9"/>
      <c r="AB196" s="9"/>
      <c r="AC196" s="9"/>
    </row>
    <row r="197" spans="1:29" x14ac:dyDescent="0.3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Y197" s="9"/>
      <c r="Z197" s="9"/>
      <c r="AA197" s="9"/>
      <c r="AB197" s="9"/>
      <c r="AC197" s="9"/>
    </row>
    <row r="198" spans="1:29" x14ac:dyDescent="0.3">
      <c r="A198" s="15" t="s">
        <v>156</v>
      </c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Y198" s="9"/>
      <c r="Z198" s="9"/>
      <c r="AA198" s="9"/>
      <c r="AB198" s="9"/>
      <c r="AC198" s="9"/>
    </row>
    <row r="199" spans="1:29" x14ac:dyDescent="0.3">
      <c r="A199" s="15" t="s">
        <v>154</v>
      </c>
      <c r="B199" s="9"/>
      <c r="C199" s="9"/>
      <c r="D199" s="9"/>
      <c r="E199" s="9"/>
      <c r="F199" s="9"/>
      <c r="G199" s="9"/>
      <c r="H199" s="9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9"/>
      <c r="W199" s="9"/>
      <c r="Y199" s="9"/>
      <c r="Z199" s="9"/>
      <c r="AA199" s="9"/>
      <c r="AB199" s="9"/>
      <c r="AC199" s="9"/>
    </row>
    <row r="200" spans="1:29" x14ac:dyDescent="0.3">
      <c r="A200" t="s">
        <v>38</v>
      </c>
      <c r="B200" s="11">
        <v>-28</v>
      </c>
      <c r="C200" s="9">
        <v>-27.4</v>
      </c>
      <c r="D200" s="11">
        <v>13.2</v>
      </c>
      <c r="E200" s="9">
        <v>26.6</v>
      </c>
      <c r="F200" s="11">
        <v>47.5</v>
      </c>
      <c r="G200" s="9">
        <v>-7.8</v>
      </c>
      <c r="H200" s="9">
        <v>-14.7</v>
      </c>
      <c r="I200" s="9">
        <v>-21.1</v>
      </c>
      <c r="J200" s="9">
        <v>-23.6</v>
      </c>
      <c r="K200" s="9">
        <v>-22.4</v>
      </c>
      <c r="L200" s="9">
        <v>-38.200000000000003</v>
      </c>
      <c r="M200" s="9">
        <v>-19.8</v>
      </c>
      <c r="N200" s="9">
        <v>-25.3</v>
      </c>
      <c r="O200" s="10">
        <v>-87.7</v>
      </c>
      <c r="P200" s="9">
        <v>-107.3</v>
      </c>
      <c r="Q200" s="9">
        <v>-104</v>
      </c>
      <c r="R200" s="9">
        <v>-127.8</v>
      </c>
      <c r="S200" s="9">
        <v>-131.5</v>
      </c>
      <c r="T200" s="9">
        <v>-127.6</v>
      </c>
      <c r="U200" s="9">
        <v>-106.7</v>
      </c>
      <c r="V200" s="9">
        <f>U200+4</f>
        <v>-102.7</v>
      </c>
      <c r="W200" s="9">
        <f>V200+6</f>
        <v>-96.7</v>
      </c>
      <c r="X200" t="s">
        <v>165</v>
      </c>
      <c r="Y200" s="9"/>
      <c r="Z200" s="9"/>
      <c r="AA200" s="9"/>
      <c r="AB200" s="9"/>
      <c r="AC200" s="9"/>
    </row>
    <row r="201" spans="1:29" x14ac:dyDescent="0.3">
      <c r="A201" t="s">
        <v>39</v>
      </c>
      <c r="B201" s="11">
        <v>-17.7</v>
      </c>
      <c r="C201" s="9">
        <v>-17.3</v>
      </c>
      <c r="D201" s="11">
        <v>-21.6</v>
      </c>
      <c r="E201" s="9">
        <v>-26.7</v>
      </c>
      <c r="F201" s="11">
        <v>-25.5</v>
      </c>
      <c r="G201" s="11">
        <v>-27.1</v>
      </c>
      <c r="H201" s="9">
        <v>-35.9</v>
      </c>
      <c r="I201" s="11">
        <v>-42.5</v>
      </c>
      <c r="J201" s="9">
        <v>-47.3</v>
      </c>
      <c r="K201" s="11">
        <v>-45.3</v>
      </c>
      <c r="L201" s="9">
        <v>-70.900000000000006</v>
      </c>
      <c r="M201" s="11">
        <v>-84.6</v>
      </c>
      <c r="N201" s="9">
        <v>-83</v>
      </c>
      <c r="O201" s="10">
        <v>-80.2</v>
      </c>
      <c r="P201" s="9">
        <v>-93.5</v>
      </c>
      <c r="Q201" s="9">
        <v>-88.6</v>
      </c>
      <c r="R201" s="9">
        <v>-91.5</v>
      </c>
      <c r="S201" s="9">
        <v>-89</v>
      </c>
      <c r="T201" s="9">
        <v>-94.5</v>
      </c>
      <c r="U201" s="9">
        <v>-94.1</v>
      </c>
      <c r="V201" s="9">
        <f>U201+1.5</f>
        <v>-92.6</v>
      </c>
      <c r="W201" s="9">
        <f>V201+1.5</f>
        <v>-91.1</v>
      </c>
      <c r="X201" t="s">
        <v>165</v>
      </c>
      <c r="Y201" s="9"/>
      <c r="Z201" s="9"/>
      <c r="AA201" s="9"/>
      <c r="AB201" s="9"/>
      <c r="AC201" s="9"/>
    </row>
    <row r="202" spans="1:29" x14ac:dyDescent="0.3">
      <c r="A202" t="s">
        <v>140</v>
      </c>
      <c r="B202" s="11">
        <v>-15.9</v>
      </c>
      <c r="C202" s="9">
        <v>-12.9</v>
      </c>
      <c r="D202" s="9">
        <v>-14.8</v>
      </c>
      <c r="E202" s="9">
        <v>-24.4</v>
      </c>
      <c r="F202" s="9">
        <v>-34</v>
      </c>
      <c r="G202" s="9">
        <v>-41.5</v>
      </c>
      <c r="H202" s="9">
        <v>-49</v>
      </c>
      <c r="I202" s="9">
        <v>-58.4</v>
      </c>
      <c r="J202" s="9">
        <v>-62.4</v>
      </c>
      <c r="K202" s="9">
        <v>-66.7</v>
      </c>
      <c r="L202" s="9">
        <v>-69.900000000000006</v>
      </c>
      <c r="M202" s="9">
        <v>-79.3</v>
      </c>
      <c r="N202" s="9">
        <v>-88.8</v>
      </c>
      <c r="O202" s="10">
        <v>-95.1</v>
      </c>
      <c r="P202" s="9">
        <v>-107.9</v>
      </c>
      <c r="Q202" s="9">
        <v>-104.3</v>
      </c>
      <c r="R202" s="9">
        <v>-100.8</v>
      </c>
      <c r="S202" s="9">
        <v>-113.4</v>
      </c>
      <c r="T202" s="9">
        <v>-115.7</v>
      </c>
      <c r="U202" s="9">
        <v>-113.3</v>
      </c>
      <c r="V202" s="9">
        <f>U202+1.5</f>
        <v>-111.8</v>
      </c>
      <c r="W202" s="9">
        <f>V202+1.5</f>
        <v>-110.3</v>
      </c>
      <c r="X202" t="s">
        <v>165</v>
      </c>
      <c r="Y202" s="9"/>
      <c r="Z202" s="9"/>
      <c r="AA202" s="9"/>
      <c r="AB202" s="9"/>
      <c r="AC202" s="9"/>
    </row>
    <row r="203" spans="1:29" x14ac:dyDescent="0.3">
      <c r="A203" t="s">
        <v>41</v>
      </c>
      <c r="B203" s="11"/>
      <c r="C203" s="9"/>
      <c r="D203" s="11"/>
      <c r="E203" s="9">
        <v>-26.9277997191226</v>
      </c>
      <c r="F203" s="11">
        <v>-31.603711837721299</v>
      </c>
      <c r="G203" s="11">
        <v>-38.788818749852197</v>
      </c>
      <c r="H203" s="9">
        <v>-45.758744128541103</v>
      </c>
      <c r="I203" s="11">
        <v>-58.765364363898499</v>
      </c>
      <c r="J203" s="9">
        <v>-66.180640762221998</v>
      </c>
      <c r="K203" s="11">
        <v>-73.170351146900302</v>
      </c>
      <c r="L203" s="9">
        <v>-71.483158778788294</v>
      </c>
      <c r="M203" s="11">
        <v>-87.649449778100802</v>
      </c>
      <c r="N203" s="11">
        <v>-100.95141611097399</v>
      </c>
      <c r="O203" s="10">
        <v>-74.099999999999994</v>
      </c>
      <c r="P203" s="9">
        <v>-86.4</v>
      </c>
      <c r="Q203" s="9">
        <v>-98.3</v>
      </c>
      <c r="R203" s="9">
        <v>-85.2</v>
      </c>
      <c r="S203" s="9">
        <v>-108.9</v>
      </c>
      <c r="T203" s="9">
        <v>-122.2</v>
      </c>
      <c r="U203" s="9">
        <v>-124.1</v>
      </c>
      <c r="V203" s="9">
        <f>U203-0.5</f>
        <v>-124.6</v>
      </c>
      <c r="W203" s="9">
        <f>V203-0.5</f>
        <v>-125.1</v>
      </c>
      <c r="X203" t="s">
        <v>165</v>
      </c>
      <c r="Y203" s="9"/>
      <c r="Z203" s="9"/>
      <c r="AA203" s="9"/>
      <c r="AB203" s="9"/>
      <c r="AC203" s="9"/>
    </row>
    <row r="204" spans="1:29" x14ac:dyDescent="0.3">
      <c r="A204" t="s">
        <v>42</v>
      </c>
      <c r="B204" s="9"/>
      <c r="C204" s="9"/>
      <c r="D204" s="9"/>
      <c r="E204" s="9">
        <v>-3.6</v>
      </c>
      <c r="F204" s="9">
        <v>-4.8</v>
      </c>
      <c r="G204" s="9">
        <v>-3.3</v>
      </c>
      <c r="H204" s="9">
        <v>-8</v>
      </c>
      <c r="I204" s="9">
        <v>-13.2</v>
      </c>
      <c r="J204" s="9">
        <v>-14.2</v>
      </c>
      <c r="K204" s="9">
        <v>-11.1</v>
      </c>
      <c r="L204" s="9">
        <v>-14.5</v>
      </c>
      <c r="M204" s="9">
        <v>16.100000000000001</v>
      </c>
      <c r="N204" s="9"/>
      <c r="O204" s="9"/>
      <c r="P204" s="9"/>
      <c r="Q204" s="9"/>
      <c r="R204" s="9"/>
      <c r="S204" s="9"/>
      <c r="T204" s="9"/>
      <c r="U204" s="9"/>
      <c r="V204" s="9"/>
      <c r="W204" s="9"/>
      <c r="Y204" s="9"/>
      <c r="Z204" s="9"/>
      <c r="AA204" s="9"/>
      <c r="AB204" s="9"/>
      <c r="AC204" s="9"/>
    </row>
    <row r="205" spans="1:29" x14ac:dyDescent="0.3">
      <c r="A205" t="s">
        <v>166</v>
      </c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Y205" s="9"/>
      <c r="Z205" s="9"/>
      <c r="AA205" s="9"/>
      <c r="AB205" s="9"/>
      <c r="AC205" s="9"/>
    </row>
    <row r="206" spans="1:29" x14ac:dyDescent="0.3">
      <c r="Y206" s="9"/>
      <c r="Z206" s="9"/>
      <c r="AA206" s="9"/>
      <c r="AB206" s="9"/>
      <c r="AC206" s="9"/>
    </row>
    <row r="207" spans="1:29" x14ac:dyDescent="0.3">
      <c r="A207" s="15" t="s">
        <v>169</v>
      </c>
      <c r="Y207" s="9"/>
      <c r="Z207" s="9"/>
      <c r="AA207" s="9"/>
      <c r="AB207" s="9"/>
      <c r="AC207" s="9"/>
    </row>
    <row r="208" spans="1:29" x14ac:dyDescent="0.3">
      <c r="A208" s="15" t="s">
        <v>170</v>
      </c>
      <c r="Y208" s="9"/>
      <c r="Z208" s="9"/>
      <c r="AA208" s="9"/>
      <c r="AB208" s="9"/>
      <c r="AC208" s="9"/>
    </row>
    <row r="209" spans="1:29" x14ac:dyDescent="0.3">
      <c r="A209" t="s">
        <v>38</v>
      </c>
      <c r="B209" s="3">
        <v>3601.26</v>
      </c>
      <c r="C209" s="3">
        <v>3626.08</v>
      </c>
      <c r="D209" s="3">
        <v>3660.59</v>
      </c>
      <c r="E209" s="3">
        <v>3714.17</v>
      </c>
      <c r="F209" s="3">
        <v>3754.75</v>
      </c>
      <c r="G209" s="3">
        <v>3804.25</v>
      </c>
      <c r="H209" s="3">
        <v>3863.81</v>
      </c>
      <c r="I209" s="3">
        <v>3931.84</v>
      </c>
      <c r="J209" s="3">
        <v>3996.98</v>
      </c>
      <c r="K209" s="3">
        <v>4067.33</v>
      </c>
      <c r="L209" s="3">
        <v>4159.99</v>
      </c>
      <c r="M209" s="3">
        <v>4269.83</v>
      </c>
      <c r="N209" s="3">
        <v>4400.18</v>
      </c>
      <c r="O209" s="3">
        <v>4496.04</v>
      </c>
      <c r="P209" s="3">
        <v>4539.1400000000003</v>
      </c>
      <c r="Q209" s="3">
        <v>4559.7700000000004</v>
      </c>
      <c r="R209" s="3">
        <v>4577.1499999999996</v>
      </c>
      <c r="S209" s="3">
        <v>4590.17</v>
      </c>
      <c r="T209" s="3">
        <v>4601.83</v>
      </c>
      <c r="U209" s="3">
        <v>4614.84</v>
      </c>
      <c r="V209" s="3">
        <v>4642.5290000000005</v>
      </c>
      <c r="W209" s="3">
        <v>4688.9539999999997</v>
      </c>
      <c r="X209" s="3">
        <v>4731.1549999999997</v>
      </c>
      <c r="Y209" s="9"/>
      <c r="Z209" s="9"/>
      <c r="AA209" s="9"/>
      <c r="AB209" s="9"/>
      <c r="AC209" s="9"/>
    </row>
    <row r="210" spans="1:29" x14ac:dyDescent="0.3">
      <c r="A210" t="s">
        <v>39</v>
      </c>
      <c r="B210" s="3">
        <v>39388</v>
      </c>
      <c r="C210" s="3">
        <v>39479.199999999997</v>
      </c>
      <c r="D210" s="3">
        <v>39583.4</v>
      </c>
      <c r="E210" s="3">
        <v>39722.1</v>
      </c>
      <c r="F210" s="3">
        <v>39927.199999999997</v>
      </c>
      <c r="G210" s="3">
        <v>40264.199999999997</v>
      </c>
      <c r="H210" s="3">
        <v>40721.4</v>
      </c>
      <c r="I210" s="3">
        <v>41314</v>
      </c>
      <c r="J210" s="3">
        <v>42004.6</v>
      </c>
      <c r="K210" s="3">
        <v>42691.8</v>
      </c>
      <c r="L210" s="3">
        <v>43398.2</v>
      </c>
      <c r="M210" s="3">
        <v>44068.2</v>
      </c>
      <c r="N210" s="3">
        <v>44873.599999999999</v>
      </c>
      <c r="O210" s="3">
        <v>45593.4</v>
      </c>
      <c r="P210" s="3">
        <v>45929.48</v>
      </c>
      <c r="Q210" s="3">
        <v>46562.5</v>
      </c>
      <c r="R210" s="3">
        <v>46736.3</v>
      </c>
      <c r="S210" s="3">
        <v>46766.400000000001</v>
      </c>
      <c r="T210" s="3">
        <v>46593.2</v>
      </c>
      <c r="U210" s="3">
        <v>46464.1</v>
      </c>
      <c r="V210" s="3">
        <v>46396.500999999997</v>
      </c>
      <c r="W210" s="3">
        <v>46330.557000000001</v>
      </c>
      <c r="X210" s="3">
        <v>46264.705999999998</v>
      </c>
      <c r="Y210" s="9"/>
      <c r="Z210" s="9"/>
      <c r="AA210" s="9"/>
      <c r="AB210" s="9"/>
      <c r="AC210" s="9"/>
    </row>
    <row r="211" spans="1:29" x14ac:dyDescent="0.3">
      <c r="A211" t="s">
        <v>140</v>
      </c>
      <c r="B211" s="3">
        <v>10026.18</v>
      </c>
      <c r="C211" s="3">
        <v>10063.950000000001</v>
      </c>
      <c r="D211" s="3">
        <v>10108.98</v>
      </c>
      <c r="E211" s="3">
        <v>10160.200000000001</v>
      </c>
      <c r="F211" s="3">
        <v>10217.83</v>
      </c>
      <c r="G211" s="3">
        <v>10289.9</v>
      </c>
      <c r="H211" s="3">
        <v>10362.719999999999</v>
      </c>
      <c r="I211" s="3">
        <v>10419.629999999999</v>
      </c>
      <c r="J211" s="3">
        <v>10458.82</v>
      </c>
      <c r="K211" s="3">
        <v>10483.86</v>
      </c>
      <c r="L211" s="3">
        <v>10503.33</v>
      </c>
      <c r="M211" s="3">
        <v>10522.29</v>
      </c>
      <c r="N211" s="3">
        <v>10542.96</v>
      </c>
      <c r="O211" s="3">
        <v>10558.18</v>
      </c>
      <c r="P211" s="3">
        <v>10568.25</v>
      </c>
      <c r="Q211" s="3">
        <v>10573.1</v>
      </c>
      <c r="R211" s="3">
        <v>10557.6</v>
      </c>
      <c r="S211" s="3">
        <v>10514.8</v>
      </c>
      <c r="T211" s="3">
        <v>10457.299999999999</v>
      </c>
      <c r="U211" s="3">
        <v>10401.1</v>
      </c>
      <c r="V211" s="3">
        <v>10345.505999999999</v>
      </c>
      <c r="W211" s="3">
        <v>10292.763999999999</v>
      </c>
      <c r="X211" s="3">
        <v>10244.762000000001</v>
      </c>
      <c r="Y211" s="9"/>
      <c r="Z211" s="9"/>
      <c r="AA211" s="9"/>
      <c r="AB211" s="9"/>
      <c r="AC211" s="9"/>
    </row>
    <row r="212" spans="1:29" x14ac:dyDescent="0.3">
      <c r="A212" t="s">
        <v>41</v>
      </c>
      <c r="B212" s="3">
        <v>10634.39</v>
      </c>
      <c r="C212" s="3">
        <v>10709.15</v>
      </c>
      <c r="D212" s="3">
        <v>10776.53</v>
      </c>
      <c r="E212" s="3">
        <v>10834.91</v>
      </c>
      <c r="F212" s="3">
        <v>10882.61</v>
      </c>
      <c r="G212" s="3">
        <v>10917.46</v>
      </c>
      <c r="H212" s="3">
        <v>10951.78</v>
      </c>
      <c r="I212" s="3">
        <v>10983.72</v>
      </c>
      <c r="J212" s="3">
        <v>11018.3</v>
      </c>
      <c r="K212" s="3">
        <v>11055.7</v>
      </c>
      <c r="L212" s="3">
        <v>11092.92</v>
      </c>
      <c r="M212" s="3">
        <v>11127.92</v>
      </c>
      <c r="N212" s="3">
        <v>11163.03</v>
      </c>
      <c r="O212" s="3">
        <v>11186.48</v>
      </c>
      <c r="P212" s="3">
        <v>11187.1</v>
      </c>
      <c r="Q212" s="3">
        <v>11121.38</v>
      </c>
      <c r="R212" s="3">
        <v>11105</v>
      </c>
      <c r="S212" s="3">
        <v>11045.04</v>
      </c>
      <c r="T212" s="3">
        <v>10965.24</v>
      </c>
      <c r="U212" s="3">
        <v>10926.81</v>
      </c>
      <c r="V212" s="3">
        <v>10926.81</v>
      </c>
      <c r="W212" s="3">
        <v>10926.81</v>
      </c>
      <c r="X212" s="3">
        <v>10926.81</v>
      </c>
      <c r="Y212" s="9"/>
      <c r="Z212" s="9"/>
      <c r="AA212" s="9"/>
      <c r="AB212" s="9"/>
      <c r="AC212" s="9"/>
    </row>
    <row r="213" spans="1:29" x14ac:dyDescent="0.3">
      <c r="Y213" s="9"/>
      <c r="Z213" s="9"/>
      <c r="AA213" s="9"/>
      <c r="AB213" s="9"/>
      <c r="AC213" s="9"/>
    </row>
    <row r="214" spans="1:29" x14ac:dyDescent="0.3">
      <c r="A214" s="15" t="s">
        <v>178</v>
      </c>
      <c r="Y214" s="9"/>
      <c r="Z214" s="9"/>
      <c r="AA214" s="9"/>
      <c r="AB214" s="9"/>
      <c r="AC214" s="9"/>
    </row>
    <row r="215" spans="1:29" x14ac:dyDescent="0.3">
      <c r="A215" s="15" t="s">
        <v>170</v>
      </c>
      <c r="Y215" s="9"/>
      <c r="Z215" s="9"/>
      <c r="AA215" s="9"/>
      <c r="AB215" s="9"/>
      <c r="AC215" s="9"/>
    </row>
    <row r="216" spans="1:29" x14ac:dyDescent="0.3">
      <c r="A216" t="s">
        <v>38</v>
      </c>
      <c r="B216" s="3">
        <v>1462.16</v>
      </c>
      <c r="C216" s="3">
        <v>1504.47</v>
      </c>
      <c r="D216" s="3">
        <v>1557.16</v>
      </c>
      <c r="E216" s="3">
        <v>1647.3</v>
      </c>
      <c r="F216" s="3">
        <v>1718.95</v>
      </c>
      <c r="G216" s="3">
        <v>1770</v>
      </c>
      <c r="H216" s="3">
        <v>1820.08</v>
      </c>
      <c r="I216" s="3">
        <v>1858.68</v>
      </c>
      <c r="J216" s="3">
        <v>1895.55</v>
      </c>
      <c r="K216" s="3">
        <v>1958.13</v>
      </c>
      <c r="L216" s="3">
        <v>2052</v>
      </c>
      <c r="M216" s="3">
        <v>2150</v>
      </c>
      <c r="N216" s="3">
        <v>2247.7399999999998</v>
      </c>
      <c r="O216" s="3">
        <v>2275.25</v>
      </c>
      <c r="P216" s="3">
        <v>2230.3000000000002</v>
      </c>
      <c r="Q216" s="3">
        <v>2185.73</v>
      </c>
      <c r="R216" s="3">
        <v>2166.4299999999998</v>
      </c>
      <c r="S216" s="3">
        <v>2154.5</v>
      </c>
      <c r="T216" s="3">
        <v>2163.9</v>
      </c>
      <c r="U216" s="3">
        <v>2157.38</v>
      </c>
      <c r="V216" s="3">
        <v>2156.4119999999998</v>
      </c>
      <c r="W216" s="3">
        <v>2169.835</v>
      </c>
      <c r="X216" s="3">
        <v>2180.9169999999999</v>
      </c>
      <c r="Y216" s="9"/>
      <c r="Z216" s="9"/>
      <c r="AA216" s="9"/>
      <c r="AB216" s="9"/>
      <c r="AC216" s="9"/>
    </row>
    <row r="217" spans="1:29" x14ac:dyDescent="0.3">
      <c r="A217" t="s">
        <v>39</v>
      </c>
      <c r="B217" s="3">
        <v>17123.3</v>
      </c>
      <c r="C217" s="3">
        <v>17233.599999999999</v>
      </c>
      <c r="D217" s="3">
        <v>17576.7</v>
      </c>
      <c r="E217" s="3">
        <v>17935.599999999999</v>
      </c>
      <c r="F217" s="3">
        <v>18211.2</v>
      </c>
      <c r="G217" s="3">
        <v>18786.3</v>
      </c>
      <c r="H217" s="3">
        <v>19152.099999999999</v>
      </c>
      <c r="I217" s="3">
        <v>19863.900000000001</v>
      </c>
      <c r="J217" s="3">
        <v>20548.8</v>
      </c>
      <c r="K217" s="3">
        <v>21203.1</v>
      </c>
      <c r="L217" s="3">
        <v>21718</v>
      </c>
      <c r="M217" s="3">
        <v>22450.2</v>
      </c>
      <c r="N217" s="3">
        <v>23130.9</v>
      </c>
      <c r="O217" s="3">
        <v>23920.1</v>
      </c>
      <c r="P217" s="3">
        <v>24139.8</v>
      </c>
      <c r="Q217" s="3">
        <v>24295.9</v>
      </c>
      <c r="R217" s="3">
        <v>24141.3</v>
      </c>
      <c r="S217" s="3">
        <v>24177.9</v>
      </c>
      <c r="T217" s="3">
        <v>23898.5</v>
      </c>
      <c r="U217" s="3">
        <v>23621.8</v>
      </c>
      <c r="V217" s="3">
        <v>23657.829000000002</v>
      </c>
      <c r="W217" s="3">
        <v>23738.965</v>
      </c>
      <c r="X217" s="3">
        <v>23827.32</v>
      </c>
      <c r="Y217" s="9"/>
      <c r="Z217" s="9"/>
      <c r="AA217" s="9"/>
      <c r="AB217" s="9"/>
      <c r="AC217" s="9"/>
    </row>
    <row r="218" spans="1:29" x14ac:dyDescent="0.3">
      <c r="A218" t="s">
        <v>140</v>
      </c>
      <c r="B218" s="3">
        <v>4863.3599999999997</v>
      </c>
      <c r="C218" s="3">
        <v>4948.49</v>
      </c>
      <c r="D218" s="3">
        <v>5054.9799999999996</v>
      </c>
      <c r="E218" s="3">
        <v>5148.25</v>
      </c>
      <c r="F218" s="3">
        <v>5196.13</v>
      </c>
      <c r="G218" s="3">
        <v>5288.08</v>
      </c>
      <c r="H218" s="3">
        <v>5384.7</v>
      </c>
      <c r="I218" s="3">
        <v>5464.38</v>
      </c>
      <c r="J218" s="3">
        <v>5491.5</v>
      </c>
      <c r="K218" s="3">
        <v>5479.34</v>
      </c>
      <c r="L218" s="3">
        <v>5521.31</v>
      </c>
      <c r="M218" s="3">
        <v>5558.01</v>
      </c>
      <c r="N218" s="3">
        <v>5591.45</v>
      </c>
      <c r="O218" s="3">
        <v>5591.46</v>
      </c>
      <c r="P218" s="3">
        <v>5553.41</v>
      </c>
      <c r="Q218" s="3">
        <v>5559.08</v>
      </c>
      <c r="R218" s="3">
        <v>5490.2</v>
      </c>
      <c r="S218" s="3">
        <v>5443.59</v>
      </c>
      <c r="T218" s="3">
        <v>5339.76</v>
      </c>
      <c r="U218" s="3">
        <v>5279.62</v>
      </c>
      <c r="V218" s="3">
        <v>5246.4359999999997</v>
      </c>
      <c r="W218" s="3">
        <v>5234.8419999999996</v>
      </c>
      <c r="X218" s="3">
        <v>5220.3940000000002</v>
      </c>
      <c r="Y218" s="9"/>
      <c r="Z218" s="9"/>
      <c r="AA218" s="9"/>
      <c r="AB218" s="9"/>
      <c r="AC218" s="9"/>
    </row>
    <row r="219" spans="1:29" x14ac:dyDescent="0.3">
      <c r="A219" t="s">
        <v>41</v>
      </c>
      <c r="B219" s="3">
        <v>4542.1400000000003</v>
      </c>
      <c r="C219" s="3">
        <v>4543.5600000000004</v>
      </c>
      <c r="D219" s="3">
        <v>4537.12</v>
      </c>
      <c r="E219" s="3">
        <v>4798.87</v>
      </c>
      <c r="F219" s="3">
        <v>4846.3900000000003</v>
      </c>
      <c r="G219" s="3">
        <v>4829.49</v>
      </c>
      <c r="H219" s="3">
        <v>4815.9799999999996</v>
      </c>
      <c r="I219" s="3">
        <v>4914.3900000000003</v>
      </c>
      <c r="J219" s="3">
        <v>4955.4799999999996</v>
      </c>
      <c r="K219" s="3">
        <v>5124.09</v>
      </c>
      <c r="L219" s="3">
        <v>5139.87</v>
      </c>
      <c r="M219" s="3">
        <v>5179.34</v>
      </c>
      <c r="N219" s="3">
        <v>5213.07</v>
      </c>
      <c r="O219" s="3">
        <v>5244.36</v>
      </c>
      <c r="P219" s="3">
        <v>5314</v>
      </c>
      <c r="Q219" s="3">
        <v>5344.48</v>
      </c>
      <c r="R219" s="3">
        <v>5263.82</v>
      </c>
      <c r="S219" s="3">
        <v>5300.22</v>
      </c>
      <c r="T219" s="3">
        <v>5287.23</v>
      </c>
      <c r="U219" s="3">
        <v>5236.6000000000004</v>
      </c>
      <c r="V219" s="3">
        <v>5205.55</v>
      </c>
      <c r="W219" s="3">
        <v>5180.78</v>
      </c>
      <c r="X219" s="3">
        <v>5194.5709999999999</v>
      </c>
      <c r="Y219" s="9"/>
      <c r="Z219" s="9"/>
      <c r="AA219" s="9"/>
      <c r="AB219" s="9"/>
      <c r="AC219" s="9"/>
    </row>
    <row r="220" spans="1:29" x14ac:dyDescent="0.3">
      <c r="A220" s="15" t="s">
        <v>179</v>
      </c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Y220" s="9"/>
      <c r="Z220" s="9"/>
      <c r="AA220" s="9"/>
      <c r="AB220" s="9"/>
      <c r="AC220" s="9"/>
    </row>
    <row r="221" spans="1:29" x14ac:dyDescent="0.3">
      <c r="A221" s="15" t="s">
        <v>170</v>
      </c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Y221" s="9"/>
      <c r="Z221" s="9"/>
      <c r="AA221" s="9"/>
      <c r="AB221" s="9"/>
      <c r="AC221" s="9"/>
    </row>
    <row r="222" spans="1:29" x14ac:dyDescent="0.3">
      <c r="A222" t="s">
        <v>38</v>
      </c>
      <c r="B222" s="3">
        <v>1272.2</v>
      </c>
      <c r="C222" s="3">
        <v>1319.2</v>
      </c>
      <c r="D222" s="3">
        <v>1371.6</v>
      </c>
      <c r="E222" s="3">
        <v>1498.7</v>
      </c>
      <c r="F222" s="3">
        <v>1599.6</v>
      </c>
      <c r="G222" s="3">
        <v>1676.7</v>
      </c>
      <c r="H222" s="3">
        <v>1730.9</v>
      </c>
      <c r="I222" s="3">
        <v>1761.6</v>
      </c>
      <c r="J222" s="3">
        <v>1792.9</v>
      </c>
      <c r="K222" s="3">
        <v>1845.3</v>
      </c>
      <c r="L222" s="3">
        <v>1938.2</v>
      </c>
      <c r="M222" s="3">
        <v>2028.4</v>
      </c>
      <c r="N222" s="3">
        <v>2129.4</v>
      </c>
      <c r="O222" s="3">
        <v>2140.3000000000002</v>
      </c>
      <c r="P222" s="3">
        <v>1968.3</v>
      </c>
      <c r="Q222" s="3">
        <v>1885.9</v>
      </c>
      <c r="R222" s="3">
        <v>1853.4</v>
      </c>
      <c r="S222" s="3">
        <v>1829.3</v>
      </c>
      <c r="T222" s="3">
        <v>1863.2</v>
      </c>
      <c r="U222" s="3">
        <v>1895.847</v>
      </c>
      <c r="V222" s="3">
        <v>1933.7629999999999</v>
      </c>
      <c r="W222" s="3">
        <v>1963.296</v>
      </c>
      <c r="X222" s="3">
        <v>1990.87</v>
      </c>
      <c r="Y222" s="9"/>
      <c r="Z222" s="9"/>
      <c r="AA222" s="9"/>
      <c r="AB222" s="9"/>
      <c r="AC222" s="9"/>
    </row>
    <row r="223" spans="1:29" x14ac:dyDescent="0.3">
      <c r="A223" t="s">
        <v>39</v>
      </c>
      <c r="B223" s="3">
        <v>12461.1</v>
      </c>
      <c r="C223" s="3">
        <v>12811.55</v>
      </c>
      <c r="D223" s="3">
        <v>13286.45</v>
      </c>
      <c r="E223" s="3">
        <v>13837.87</v>
      </c>
      <c r="F223" s="3">
        <v>14620.09</v>
      </c>
      <c r="G223" s="3">
        <v>15424.72</v>
      </c>
      <c r="H223" s="3">
        <v>16056.45</v>
      </c>
      <c r="I223" s="3">
        <v>16698.93</v>
      </c>
      <c r="J223" s="3">
        <v>17387.93</v>
      </c>
      <c r="K223" s="3">
        <v>18055.48</v>
      </c>
      <c r="L223" s="3">
        <v>19116.61</v>
      </c>
      <c r="M223" s="3">
        <v>19852.73</v>
      </c>
      <c r="N223" s="3">
        <v>20491.150000000001</v>
      </c>
      <c r="O223" s="3">
        <v>20372.53</v>
      </c>
      <c r="P223" s="3">
        <v>18999.62</v>
      </c>
      <c r="Q223" s="3">
        <v>18618.87</v>
      </c>
      <c r="R223" s="3">
        <v>18320.61</v>
      </c>
      <c r="S223" s="3">
        <v>17535.580000000002</v>
      </c>
      <c r="T223" s="3">
        <v>17051.849999999999</v>
      </c>
      <c r="U223" s="3">
        <v>17268.420999999998</v>
      </c>
      <c r="V223" s="3">
        <v>17782.807000000001</v>
      </c>
      <c r="W223" s="3">
        <v>18243.894</v>
      </c>
      <c r="X223" s="3">
        <v>18645.940999999999</v>
      </c>
      <c r="Y223" s="9"/>
      <c r="Z223" s="9"/>
      <c r="AA223" s="9"/>
      <c r="AB223" s="9"/>
      <c r="AC223" s="9"/>
    </row>
    <row r="224" spans="1:29" x14ac:dyDescent="0.3">
      <c r="A224" t="s">
        <v>140</v>
      </c>
      <c r="B224" s="3">
        <v>4381.6000000000004</v>
      </c>
      <c r="C224" s="3">
        <v>4409.1000000000004</v>
      </c>
      <c r="D224" s="3">
        <v>4491</v>
      </c>
      <c r="E224" s="3">
        <v>4806.8999999999996</v>
      </c>
      <c r="F224" s="3">
        <v>4874.5</v>
      </c>
      <c r="G224" s="3">
        <v>4988.3</v>
      </c>
      <c r="H224" s="3">
        <v>5076.2</v>
      </c>
      <c r="I224" s="3">
        <v>5107.3999999999996</v>
      </c>
      <c r="J224" s="3">
        <v>5083.6000000000004</v>
      </c>
      <c r="K224" s="3">
        <v>5087</v>
      </c>
      <c r="L224" s="3">
        <v>5094</v>
      </c>
      <c r="M224" s="3">
        <v>5129.7</v>
      </c>
      <c r="N224" s="3">
        <v>5134.7</v>
      </c>
      <c r="O224" s="3">
        <v>5166.7</v>
      </c>
      <c r="P224" s="3">
        <v>5024.8</v>
      </c>
      <c r="Q224" s="3">
        <v>4845.83</v>
      </c>
      <c r="R224" s="3">
        <v>4745.03</v>
      </c>
      <c r="S224" s="3">
        <v>4550.05</v>
      </c>
      <c r="T224" s="3">
        <v>4423.67</v>
      </c>
      <c r="U224" s="3">
        <v>4488.6329999999998</v>
      </c>
      <c r="V224" s="3">
        <v>4536.6850000000004</v>
      </c>
      <c r="W224" s="3">
        <v>4572.3</v>
      </c>
      <c r="X224" s="3">
        <v>4605.098</v>
      </c>
      <c r="Y224" s="9"/>
      <c r="Z224" s="9"/>
      <c r="AA224" s="9"/>
      <c r="AB224" s="9"/>
      <c r="AC224" s="9"/>
    </row>
    <row r="225" spans="1:29" x14ac:dyDescent="0.3">
      <c r="A225" t="s">
        <v>41</v>
      </c>
      <c r="B225" s="3">
        <v>3820.51</v>
      </c>
      <c r="C225" s="3">
        <v>3868.2829999999999</v>
      </c>
      <c r="D225" s="3">
        <v>3853.335</v>
      </c>
      <c r="E225" s="3">
        <v>4023.7</v>
      </c>
      <c r="F225" s="3">
        <v>4040.4</v>
      </c>
      <c r="G225" s="3">
        <v>4097.8999999999996</v>
      </c>
      <c r="H225" s="3">
        <v>4103.2</v>
      </c>
      <c r="I225" s="3">
        <v>4190.2</v>
      </c>
      <c r="J225" s="3">
        <v>4286.6000000000004</v>
      </c>
      <c r="K225" s="3">
        <v>4330.5</v>
      </c>
      <c r="L225" s="3">
        <v>4382</v>
      </c>
      <c r="M225" s="3">
        <v>4453</v>
      </c>
      <c r="N225" s="3">
        <v>4519.8540000000003</v>
      </c>
      <c r="O225" s="3">
        <v>4582.5439999999999</v>
      </c>
      <c r="P225" s="3">
        <v>4531.915</v>
      </c>
      <c r="Q225" s="3">
        <v>4426.9920000000002</v>
      </c>
      <c r="R225" s="3">
        <v>4156.3360000000002</v>
      </c>
      <c r="S225" s="3">
        <v>3793.1469999999999</v>
      </c>
      <c r="T225" s="3">
        <v>3647.7730000000001</v>
      </c>
      <c r="U225" s="3">
        <v>3652.723</v>
      </c>
      <c r="V225" s="3">
        <v>3667.3339999999998</v>
      </c>
      <c r="W225" s="3">
        <v>3645.33</v>
      </c>
      <c r="X225" s="3">
        <v>3718.2370000000001</v>
      </c>
      <c r="Y225" s="9"/>
      <c r="Z225" s="9"/>
      <c r="AA225" s="9"/>
      <c r="AB225" s="9"/>
      <c r="AC225" s="9"/>
    </row>
    <row r="226" spans="1:29" x14ac:dyDescent="0.3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Y226" s="9"/>
      <c r="Z226" s="9"/>
      <c r="AA226" s="9"/>
      <c r="AB226" s="9"/>
      <c r="AC226" s="9"/>
    </row>
    <row r="227" spans="1:29" x14ac:dyDescent="0.3">
      <c r="A227" s="15" t="s">
        <v>172</v>
      </c>
      <c r="Y227" s="9"/>
      <c r="Z227" s="9"/>
      <c r="AA227" s="9"/>
      <c r="AB227" s="9"/>
      <c r="AC227" s="9"/>
    </row>
    <row r="228" spans="1:29" x14ac:dyDescent="0.3">
      <c r="A228" s="15" t="s">
        <v>173</v>
      </c>
      <c r="Y228" s="9"/>
      <c r="Z228" s="9"/>
      <c r="AA228" s="9"/>
      <c r="AB228" s="9"/>
      <c r="AC228" s="9"/>
    </row>
    <row r="229" spans="1:29" x14ac:dyDescent="0.3">
      <c r="A229" t="s">
        <v>38</v>
      </c>
      <c r="B229" s="7">
        <v>100</v>
      </c>
      <c r="C229" s="7">
        <v>101</v>
      </c>
      <c r="D229" s="7">
        <v>102</v>
      </c>
      <c r="E229" s="7">
        <v>103</v>
      </c>
      <c r="F229" s="7">
        <v>110.107</v>
      </c>
      <c r="G229" s="7">
        <v>109.446358</v>
      </c>
      <c r="H229" s="7">
        <v>114.69978318400001</v>
      </c>
      <c r="I229" s="7">
        <v>117.45257798041601</v>
      </c>
      <c r="J229" s="7">
        <v>126.8487842188493</v>
      </c>
      <c r="K229" s="7">
        <v>129.3857599032263</v>
      </c>
      <c r="L229" s="7">
        <v>137.66644853703278</v>
      </c>
      <c r="M229" s="7">
        <v>137.39111563995871</v>
      </c>
      <c r="N229" s="7">
        <v>142.06241357171731</v>
      </c>
      <c r="O229" s="7">
        <v>151.86472010816581</v>
      </c>
      <c r="P229" s="7">
        <v>148.82742570600249</v>
      </c>
      <c r="Q229" s="7">
        <v>143.17198352917438</v>
      </c>
      <c r="R229" s="7">
        <v>145.60590724917034</v>
      </c>
      <c r="S229" s="7">
        <v>141.67454775344274</v>
      </c>
      <c r="T229" s="7">
        <v>151.45009154843029</v>
      </c>
      <c r="U229" s="7">
        <v>144.02903706255719</v>
      </c>
      <c r="V229" s="7">
        <v>138.98802076536768</v>
      </c>
      <c r="Y229" s="9"/>
      <c r="Z229" s="9"/>
      <c r="AA229" s="9"/>
      <c r="AB229" s="9"/>
      <c r="AC229" s="9"/>
    </row>
    <row r="230" spans="1:29" x14ac:dyDescent="0.3">
      <c r="A230" t="s">
        <v>39</v>
      </c>
      <c r="B230" s="7">
        <v>100</v>
      </c>
      <c r="C230" s="7">
        <v>103.49999999999999</v>
      </c>
      <c r="D230" s="7">
        <v>106.70849999999997</v>
      </c>
      <c r="E230" s="7">
        <v>109.80304649999997</v>
      </c>
      <c r="F230" s="7">
        <v>113.20694094149995</v>
      </c>
      <c r="G230" s="7">
        <v>116.03711446503743</v>
      </c>
      <c r="H230" s="7">
        <v>119.9823763568487</v>
      </c>
      <c r="I230" s="7">
        <v>124.54170665840896</v>
      </c>
      <c r="J230" s="7">
        <v>129.27429151142849</v>
      </c>
      <c r="K230" s="7">
        <v>131.60122875863419</v>
      </c>
      <c r="L230" s="7">
        <v>135.28606316387595</v>
      </c>
      <c r="M230" s="7">
        <v>138.80350080613673</v>
      </c>
      <c r="N230" s="7">
        <v>143.38401633273924</v>
      </c>
      <c r="O230" s="7">
        <v>154.42458559036015</v>
      </c>
      <c r="P230" s="7">
        <v>158.43962481570952</v>
      </c>
      <c r="Q230" s="7">
        <v>156.85522856755242</v>
      </c>
      <c r="R230" s="7">
        <v>156.85522856755242</v>
      </c>
      <c r="S230" s="7">
        <v>151.36529556768807</v>
      </c>
      <c r="T230" s="7">
        <v>151.81939145439111</v>
      </c>
      <c r="U230" s="7">
        <v>150.90847510566476</v>
      </c>
      <c r="V230" s="7">
        <v>148.34303102886847</v>
      </c>
      <c r="Y230" s="9"/>
      <c r="Z230" s="9"/>
      <c r="AA230" s="9"/>
      <c r="AB230" s="9"/>
      <c r="AC230" s="9"/>
    </row>
    <row r="231" spans="1:29" x14ac:dyDescent="0.3">
      <c r="A231" t="s">
        <v>140</v>
      </c>
      <c r="B231" s="7">
        <v>100</v>
      </c>
      <c r="C231" s="7">
        <v>104.69999999999999</v>
      </c>
      <c r="D231" s="7">
        <v>106.794</v>
      </c>
      <c r="E231" s="7">
        <v>110.95896599999999</v>
      </c>
      <c r="F231" s="7">
        <v>112.51239152399999</v>
      </c>
      <c r="G231" s="7">
        <v>114.42510217990798</v>
      </c>
      <c r="H231" s="7">
        <v>117.74343014312531</v>
      </c>
      <c r="I231" s="7">
        <v>118.44989072398405</v>
      </c>
      <c r="J231" s="7">
        <v>122.59563689932348</v>
      </c>
      <c r="K231" s="7">
        <v>123.08601944692077</v>
      </c>
      <c r="L231" s="7">
        <v>128.13254624424451</v>
      </c>
      <c r="M231" s="7">
        <v>128.13254624424451</v>
      </c>
      <c r="N231" s="7">
        <v>129.41387170668696</v>
      </c>
      <c r="O231" s="7">
        <v>132.90804624276751</v>
      </c>
      <c r="P231" s="7">
        <v>132.37641405779644</v>
      </c>
      <c r="Q231" s="7">
        <v>132.50879047185421</v>
      </c>
      <c r="R231" s="7">
        <v>131.05119377666381</v>
      </c>
      <c r="S231" s="7">
        <v>128.95437467623719</v>
      </c>
      <c r="T231" s="7">
        <v>130.24391842299957</v>
      </c>
      <c r="U231" s="7">
        <v>131.28586977038356</v>
      </c>
      <c r="V231" s="7">
        <v>129.57915346336856</v>
      </c>
      <c r="Y231" s="9"/>
      <c r="Z231" s="9"/>
      <c r="AA231" s="9"/>
      <c r="AB231" s="9"/>
      <c r="AC231" s="9"/>
    </row>
    <row r="232" spans="1:29" x14ac:dyDescent="0.3">
      <c r="A232" t="s">
        <v>41</v>
      </c>
      <c r="B232" s="7">
        <v>100</v>
      </c>
      <c r="C232" s="7">
        <v>105.3</v>
      </c>
      <c r="D232" s="7">
        <v>111.1968</v>
      </c>
      <c r="E232" s="7">
        <v>120.9821184</v>
      </c>
      <c r="F232" s="7">
        <v>127.8780991488</v>
      </c>
      <c r="G232" s="7">
        <v>131.2029297266688</v>
      </c>
      <c r="H232" s="7">
        <v>137.89427914272889</v>
      </c>
      <c r="I232" s="7">
        <v>146.99530156614901</v>
      </c>
      <c r="J232" s="7">
        <v>151.99314181939809</v>
      </c>
      <c r="K232" s="7">
        <v>151.0811829684817</v>
      </c>
      <c r="L232" s="7">
        <v>156.36902437237853</v>
      </c>
      <c r="M232" s="7">
        <v>157.46360754298516</v>
      </c>
      <c r="N232" s="7">
        <v>156.51882589772725</v>
      </c>
      <c r="O232" s="7">
        <v>160.58831537106818</v>
      </c>
      <c r="P232" s="7">
        <v>171.990085762414</v>
      </c>
      <c r="Q232" s="7">
        <v>192.6288960539037</v>
      </c>
      <c r="R232" s="7">
        <v>194.16992722233493</v>
      </c>
      <c r="S232" s="7">
        <v>193.78158736789027</v>
      </c>
      <c r="T232" s="7">
        <v>177.1163708542517</v>
      </c>
      <c r="U232" s="7">
        <v>170.03171602008163</v>
      </c>
      <c r="V232" s="7">
        <v>165.61089140355949</v>
      </c>
      <c r="Y232" s="9"/>
      <c r="Z232" s="9"/>
      <c r="AA232" s="9"/>
      <c r="AB232" s="9"/>
      <c r="AC232" s="9"/>
    </row>
    <row r="233" spans="1:29" x14ac:dyDescent="0.3">
      <c r="A233" t="s">
        <v>167</v>
      </c>
      <c r="B233" s="7">
        <v>100</v>
      </c>
      <c r="C233" s="7">
        <v>103.8</v>
      </c>
      <c r="D233" s="7">
        <v>103.1772</v>
      </c>
      <c r="E233" s="7">
        <v>102.661314</v>
      </c>
      <c r="F233" s="7">
        <v>104.509217652</v>
      </c>
      <c r="G233" s="7">
        <v>101.8964872107</v>
      </c>
      <c r="H233" s="7">
        <v>102.91545208280701</v>
      </c>
      <c r="I233" s="7">
        <v>107.64956287861614</v>
      </c>
      <c r="J233" s="7">
        <v>112.70909233391109</v>
      </c>
      <c r="K233" s="7">
        <v>115.30140145759103</v>
      </c>
      <c r="L233" s="7">
        <v>118.41453929694597</v>
      </c>
      <c r="M233" s="7">
        <v>120.07234284710322</v>
      </c>
      <c r="N233" s="7">
        <v>122.23364501835107</v>
      </c>
      <c r="O233" s="7">
        <v>125.28948614380984</v>
      </c>
      <c r="P233" s="7">
        <v>131.55396045100034</v>
      </c>
      <c r="Q233" s="7">
        <v>131.81706837190234</v>
      </c>
      <c r="R233" s="7">
        <v>133.39887319236516</v>
      </c>
      <c r="S233" s="7">
        <v>136.2002495294048</v>
      </c>
      <c r="T233" s="7">
        <v>137.83465252375765</v>
      </c>
      <c r="U233" s="7">
        <v>139.90217231161401</v>
      </c>
      <c r="V233" s="7">
        <v>136.68442234844687</v>
      </c>
      <c r="Y233" s="9"/>
      <c r="Z233" s="9"/>
      <c r="AA233" s="9"/>
      <c r="AB233" s="9"/>
      <c r="AC233" s="9"/>
    </row>
    <row r="234" spans="1:29" x14ac:dyDescent="0.3">
      <c r="A234" t="s">
        <v>171</v>
      </c>
      <c r="B234" s="7">
        <v>65</v>
      </c>
      <c r="C234" s="7">
        <v>74.814999999999998</v>
      </c>
      <c r="D234" s="7">
        <v>82.221684999999994</v>
      </c>
      <c r="E234" s="7">
        <v>87.401651154999982</v>
      </c>
      <c r="F234" s="7">
        <v>88.53787262001498</v>
      </c>
      <c r="G234" s="7">
        <v>94.20429646769594</v>
      </c>
      <c r="H234" s="7">
        <v>97.030425361726827</v>
      </c>
      <c r="I234" s="7">
        <v>104.59879853994153</v>
      </c>
      <c r="J234" s="7">
        <v>105.54018772680099</v>
      </c>
      <c r="K234" s="7">
        <v>109.55071486041943</v>
      </c>
      <c r="L234" s="7">
        <v>109.98891771986111</v>
      </c>
      <c r="M234" s="7">
        <v>111.30878473249945</v>
      </c>
      <c r="N234" s="7">
        <v>108.85999146838445</v>
      </c>
      <c r="O234" s="7">
        <v>116.37133087970297</v>
      </c>
      <c r="P234" s="7">
        <v>120.09521346785347</v>
      </c>
      <c r="Q234" s="7">
        <v>120.57559432172488</v>
      </c>
      <c r="R234" s="7">
        <v>121.29904788765523</v>
      </c>
      <c r="S234" s="7">
        <v>121.66294503131819</v>
      </c>
      <c r="T234" s="7">
        <v>118.98636024062918</v>
      </c>
      <c r="U234" s="7">
        <v>121.24710108520112</v>
      </c>
      <c r="V234" s="7">
        <v>120.03463007434911</v>
      </c>
      <c r="Y234" s="9"/>
      <c r="Z234" s="9"/>
      <c r="AA234" s="9"/>
      <c r="AB234" s="9"/>
      <c r="AC234" s="9"/>
    </row>
    <row r="235" spans="1:29" x14ac:dyDescent="0.3">
      <c r="A235" t="s">
        <v>42</v>
      </c>
      <c r="B235" s="7">
        <v>100</v>
      </c>
      <c r="C235" s="7">
        <v>101</v>
      </c>
      <c r="D235" s="7">
        <v>99</v>
      </c>
      <c r="E235" s="7">
        <v>98</v>
      </c>
      <c r="F235" s="7">
        <v>97.5</v>
      </c>
      <c r="G235" s="7">
        <v>97</v>
      </c>
      <c r="H235" s="7">
        <v>97.97</v>
      </c>
      <c r="I235" s="7">
        <v>100.32128</v>
      </c>
      <c r="J235" s="7">
        <v>103.23059712</v>
      </c>
      <c r="K235" s="7">
        <v>104.15967249407998</v>
      </c>
      <c r="L235" s="7">
        <v>105.61790790899711</v>
      </c>
      <c r="M235" s="7">
        <v>106.0403795406331</v>
      </c>
      <c r="N235" s="7">
        <v>106.67662181787689</v>
      </c>
      <c r="O235" s="7">
        <v>110.19695033786682</v>
      </c>
      <c r="P235" s="7">
        <v>115.70679785476017</v>
      </c>
      <c r="Q235" s="7">
        <v>116.28533184403396</v>
      </c>
      <c r="R235" s="7">
        <v>116.98304383509817</v>
      </c>
      <c r="S235" s="7">
        <v>119.43968775563522</v>
      </c>
      <c r="T235" s="7">
        <v>121.70904182299228</v>
      </c>
      <c r="U235" s="7">
        <v>123.41296840851417</v>
      </c>
      <c r="V235" s="7">
        <v>118.84668857739915</v>
      </c>
      <c r="Y235" s="9"/>
      <c r="Z235" s="9"/>
      <c r="AA235" s="9"/>
      <c r="AB235" s="9"/>
      <c r="AC235" s="9"/>
    </row>
    <row r="236" spans="1:29" x14ac:dyDescent="0.3">
      <c r="Y236" s="9"/>
      <c r="Z236" s="9"/>
      <c r="AA236" s="9"/>
      <c r="AB236" s="9"/>
      <c r="AC236" s="9"/>
    </row>
    <row r="237" spans="1:29" x14ac:dyDescent="0.3">
      <c r="A237" s="15" t="s">
        <v>174</v>
      </c>
      <c r="Y237" s="9"/>
      <c r="Z237" s="9"/>
      <c r="AA237" s="9"/>
      <c r="AB237" s="9"/>
      <c r="AC237" s="9"/>
    </row>
    <row r="238" spans="1:29" x14ac:dyDescent="0.3">
      <c r="B238" s="7"/>
      <c r="Y238" s="9"/>
      <c r="Z238" s="9"/>
      <c r="AA238" s="9"/>
      <c r="AB238" s="9"/>
      <c r="AC238" s="9"/>
    </row>
    <row r="239" spans="1:29" x14ac:dyDescent="0.3">
      <c r="A239" t="s">
        <v>38</v>
      </c>
      <c r="B239" s="7">
        <f t="shared" ref="B239:V239" si="3">B229/B$235*100</f>
        <v>100</v>
      </c>
      <c r="C239" s="7">
        <f t="shared" si="3"/>
        <v>100</v>
      </c>
      <c r="D239" s="7">
        <f t="shared" si="3"/>
        <v>103.03030303030303</v>
      </c>
      <c r="E239" s="7">
        <f t="shared" si="3"/>
        <v>105.10204081632652</v>
      </c>
      <c r="F239" s="7">
        <f t="shared" si="3"/>
        <v>112.9302564102564</v>
      </c>
      <c r="G239" s="7">
        <f t="shared" si="3"/>
        <v>112.8312969072165</v>
      </c>
      <c r="H239" s="7">
        <f t="shared" si="3"/>
        <v>117.07643481065632</v>
      </c>
      <c r="I239" s="7">
        <f t="shared" si="3"/>
        <v>117.07643481065632</v>
      </c>
      <c r="J239" s="7">
        <f t="shared" si="3"/>
        <v>122.8790569441291</v>
      </c>
      <c r="K239" s="7">
        <f t="shared" si="3"/>
        <v>124.21867005253885</v>
      </c>
      <c r="L239" s="7">
        <f t="shared" si="3"/>
        <v>130.34385102159897</v>
      </c>
      <c r="M239" s="7">
        <f t="shared" si="3"/>
        <v>129.56490370473682</v>
      </c>
      <c r="N239" s="7">
        <f t="shared" si="3"/>
        <v>133.17108392713507</v>
      </c>
      <c r="O239" s="7">
        <f t="shared" si="3"/>
        <v>137.81208975615431</v>
      </c>
      <c r="P239" s="7">
        <f t="shared" si="3"/>
        <v>128.62461710574399</v>
      </c>
      <c r="Q239" s="7">
        <f t="shared" si="3"/>
        <v>123.12127527932908</v>
      </c>
      <c r="R239" s="7">
        <f t="shared" si="3"/>
        <v>124.46753176846687</v>
      </c>
      <c r="S239" s="7">
        <f t="shared" si="3"/>
        <v>118.61597297817656</v>
      </c>
      <c r="T239" s="7">
        <f t="shared" si="3"/>
        <v>124.43618755021666</v>
      </c>
      <c r="U239" s="7">
        <f t="shared" si="3"/>
        <v>116.70494512845761</v>
      </c>
      <c r="V239" s="7">
        <f t="shared" si="3"/>
        <v>116.94732299996011</v>
      </c>
      <c r="Y239" s="9"/>
      <c r="Z239" s="9"/>
      <c r="AA239" s="9"/>
      <c r="AB239" s="9"/>
      <c r="AC239" s="9"/>
    </row>
    <row r="240" spans="1:29" x14ac:dyDescent="0.3">
      <c r="A240" t="s">
        <v>39</v>
      </c>
      <c r="B240" s="7">
        <f t="shared" ref="B240:V240" si="4">B230/B$235*100</f>
        <v>100</v>
      </c>
      <c r="C240" s="7">
        <f t="shared" si="4"/>
        <v>102.47524752475246</v>
      </c>
      <c r="D240" s="7">
        <f t="shared" si="4"/>
        <v>107.7863636363636</v>
      </c>
      <c r="E240" s="7">
        <f t="shared" si="4"/>
        <v>112.04392499999996</v>
      </c>
      <c r="F240" s="7">
        <f t="shared" si="4"/>
        <v>116.10968301692304</v>
      </c>
      <c r="G240" s="7">
        <f t="shared" si="4"/>
        <v>119.62589120106952</v>
      </c>
      <c r="H240" s="7">
        <f t="shared" si="4"/>
        <v>122.46848663555039</v>
      </c>
      <c r="I240" s="7">
        <f t="shared" si="4"/>
        <v>124.14286047627078</v>
      </c>
      <c r="J240" s="7">
        <f t="shared" si="4"/>
        <v>125.22865808976587</v>
      </c>
      <c r="K240" s="7">
        <f t="shared" si="4"/>
        <v>126.3456629686637</v>
      </c>
      <c r="L240" s="7">
        <f t="shared" si="4"/>
        <v>128.09008040610087</v>
      </c>
      <c r="M240" s="7">
        <f t="shared" si="4"/>
        <v>130.89683515603534</v>
      </c>
      <c r="N240" s="7">
        <f t="shared" si="4"/>
        <v>134.40997089083945</v>
      </c>
      <c r="O240" s="7">
        <f t="shared" si="4"/>
        <v>140.13508097718693</v>
      </c>
      <c r="P240" s="7">
        <f t="shared" si="4"/>
        <v>136.93199341199409</v>
      </c>
      <c r="Q240" s="7">
        <f t="shared" si="4"/>
        <v>134.88823231629269</v>
      </c>
      <c r="R240" s="7">
        <f t="shared" si="4"/>
        <v>134.08372993667265</v>
      </c>
      <c r="S240" s="7">
        <f t="shared" si="4"/>
        <v>126.72948030253586</v>
      </c>
      <c r="T240" s="7">
        <f t="shared" si="4"/>
        <v>124.73961603870801</v>
      </c>
      <c r="U240" s="7">
        <f t="shared" si="4"/>
        <v>122.27926858232323</v>
      </c>
      <c r="V240" s="7">
        <f t="shared" si="4"/>
        <v>124.81881725485331</v>
      </c>
      <c r="Y240" s="9"/>
      <c r="Z240" s="9"/>
      <c r="AA240" s="9"/>
      <c r="AB240" s="9"/>
      <c r="AC240" s="9"/>
    </row>
    <row r="241" spans="1:29" x14ac:dyDescent="0.3">
      <c r="A241" t="s">
        <v>140</v>
      </c>
      <c r="B241" s="7">
        <f t="shared" ref="B241:V241" si="5">B231/B$235*100</f>
        <v>100</v>
      </c>
      <c r="C241" s="7">
        <f t="shared" si="5"/>
        <v>103.66336633663364</v>
      </c>
      <c r="D241" s="7">
        <f t="shared" si="5"/>
        <v>107.87272727272727</v>
      </c>
      <c r="E241" s="7">
        <f t="shared" si="5"/>
        <v>113.22343469387755</v>
      </c>
      <c r="F241" s="7">
        <f t="shared" si="5"/>
        <v>115.39732463999999</v>
      </c>
      <c r="G241" s="7">
        <f t="shared" si="5"/>
        <v>117.96402286588452</v>
      </c>
      <c r="H241" s="7">
        <f t="shared" si="5"/>
        <v>120.18314804851006</v>
      </c>
      <c r="I241" s="7">
        <f t="shared" si="5"/>
        <v>118.07055364921983</v>
      </c>
      <c r="J241" s="7">
        <f t="shared" si="5"/>
        <v>118.75901168799079</v>
      </c>
      <c r="K241" s="7">
        <f t="shared" si="5"/>
        <v>118.17051311669253</v>
      </c>
      <c r="L241" s="7">
        <f t="shared" si="5"/>
        <v>121.31706524110149</v>
      </c>
      <c r="M241" s="7">
        <f t="shared" si="5"/>
        <v>120.83373031982221</v>
      </c>
      <c r="N241" s="7">
        <f t="shared" si="5"/>
        <v>121.3141825278533</v>
      </c>
      <c r="O241" s="7">
        <f t="shared" si="5"/>
        <v>120.60955029632659</v>
      </c>
      <c r="P241" s="7">
        <f t="shared" si="5"/>
        <v>114.40677342394407</v>
      </c>
      <c r="Q241" s="7">
        <f t="shared" si="5"/>
        <v>113.9514230819582</v>
      </c>
      <c r="R241" s="7">
        <f t="shared" si="5"/>
        <v>112.02580261238235</v>
      </c>
      <c r="S241" s="7">
        <f t="shared" si="5"/>
        <v>107.96610163622356</v>
      </c>
      <c r="T241" s="7">
        <f t="shared" si="5"/>
        <v>107.01252468359745</v>
      </c>
      <c r="U241" s="7">
        <f t="shared" si="5"/>
        <v>106.37931447836905</v>
      </c>
      <c r="V241" s="7">
        <f t="shared" si="5"/>
        <v>109.03051234698884</v>
      </c>
      <c r="Y241" s="9"/>
      <c r="Z241" s="9"/>
      <c r="AA241" s="9"/>
      <c r="AB241" s="9"/>
      <c r="AC241" s="9"/>
    </row>
    <row r="242" spans="1:29" x14ac:dyDescent="0.3">
      <c r="A242" t="s">
        <v>41</v>
      </c>
      <c r="B242" s="7">
        <f t="shared" ref="B242:V242" si="6">B232/B$235*100</f>
        <v>100</v>
      </c>
      <c r="C242" s="7">
        <f t="shared" si="6"/>
        <v>104.25742574257426</v>
      </c>
      <c r="D242" s="7">
        <f t="shared" si="6"/>
        <v>112.32</v>
      </c>
      <c r="E242" s="7">
        <f t="shared" si="6"/>
        <v>123.45114122448979</v>
      </c>
      <c r="F242" s="7">
        <f t="shared" si="6"/>
        <v>131.15702476799999</v>
      </c>
      <c r="G242" s="7">
        <f t="shared" si="6"/>
        <v>135.26075229553484</v>
      </c>
      <c r="H242" s="7">
        <f t="shared" si="6"/>
        <v>140.75153530951198</v>
      </c>
      <c r="I242" s="7">
        <f t="shared" si="6"/>
        <v>146.52454749994121</v>
      </c>
      <c r="J242" s="7">
        <f t="shared" si="6"/>
        <v>147.23652294940644</v>
      </c>
      <c r="K242" s="7">
        <f t="shared" si="6"/>
        <v>145.04767473905849</v>
      </c>
      <c r="L242" s="7">
        <f t="shared" si="6"/>
        <v>148.051620665607</v>
      </c>
      <c r="M242" s="7">
        <f t="shared" si="6"/>
        <v>148.49400598632093</v>
      </c>
      <c r="N242" s="7">
        <f t="shared" si="6"/>
        <v>146.72270571610639</v>
      </c>
      <c r="O242" s="7">
        <f t="shared" si="6"/>
        <v>145.72845698424507</v>
      </c>
      <c r="P242" s="7">
        <f t="shared" si="6"/>
        <v>148.64302612392996</v>
      </c>
      <c r="Q242" s="7">
        <f t="shared" si="6"/>
        <v>165.65192961074786</v>
      </c>
      <c r="R242" s="7">
        <f t="shared" si="6"/>
        <v>165.98125750261812</v>
      </c>
      <c r="S242" s="7">
        <f t="shared" si="6"/>
        <v>162.24220860686867</v>
      </c>
      <c r="T242" s="7">
        <f t="shared" si="6"/>
        <v>145.52441478574875</v>
      </c>
      <c r="U242" s="7">
        <f t="shared" si="6"/>
        <v>137.7745938799988</v>
      </c>
      <c r="V242" s="7">
        <f t="shared" si="6"/>
        <v>139.3483431351182</v>
      </c>
    </row>
    <row r="243" spans="1:29" x14ac:dyDescent="0.3">
      <c r="A243" t="s">
        <v>167</v>
      </c>
      <c r="B243" s="7">
        <f t="shared" ref="B243:V243" si="7">B233/B$235*100</f>
        <v>100</v>
      </c>
      <c r="C243" s="7">
        <f t="shared" si="7"/>
        <v>102.77227722772278</v>
      </c>
      <c r="D243" s="7">
        <f t="shared" si="7"/>
        <v>104.21939393939394</v>
      </c>
      <c r="E243" s="7">
        <f t="shared" si="7"/>
        <v>104.75644285714284</v>
      </c>
      <c r="F243" s="7">
        <f t="shared" si="7"/>
        <v>107.18894118153845</v>
      </c>
      <c r="G243" s="7">
        <f t="shared" si="7"/>
        <v>105.04792495948453</v>
      </c>
      <c r="H243" s="7">
        <f t="shared" si="7"/>
        <v>105.04792495948453</v>
      </c>
      <c r="I243" s="7">
        <f t="shared" si="7"/>
        <v>107.30481397228597</v>
      </c>
      <c r="J243" s="7">
        <f t="shared" si="7"/>
        <v>109.18186611174288</v>
      </c>
      <c r="K243" s="7">
        <f t="shared" si="7"/>
        <v>110.69677803004257</v>
      </c>
      <c r="L243" s="7">
        <f t="shared" si="7"/>
        <v>112.11596749196617</v>
      </c>
      <c r="M243" s="7">
        <f t="shared" si="7"/>
        <v>113.23266039527262</v>
      </c>
      <c r="N243" s="7">
        <f t="shared" si="7"/>
        <v>114.58334819322815</v>
      </c>
      <c r="O243" s="7">
        <f t="shared" si="7"/>
        <v>113.69596505136386</v>
      </c>
      <c r="P243" s="7">
        <f t="shared" si="7"/>
        <v>113.69596505136386</v>
      </c>
      <c r="Q243" s="7">
        <f t="shared" si="7"/>
        <v>113.35657411091202</v>
      </c>
      <c r="R243" s="7">
        <f t="shared" si="7"/>
        <v>114.03265705789558</v>
      </c>
      <c r="S243" s="7">
        <f t="shared" si="7"/>
        <v>114.03265705789558</v>
      </c>
      <c r="T243" s="7">
        <f t="shared" si="7"/>
        <v>113.24931201431829</v>
      </c>
      <c r="U243" s="7">
        <f t="shared" si="7"/>
        <v>113.36099772636395</v>
      </c>
      <c r="V243" s="7">
        <f t="shared" si="7"/>
        <v>115.009028845958</v>
      </c>
    </row>
    <row r="244" spans="1:29" x14ac:dyDescent="0.3">
      <c r="A244" t="s">
        <v>171</v>
      </c>
      <c r="B244" s="7">
        <f t="shared" ref="B244:V244" si="8">B234/B$235*100</f>
        <v>65</v>
      </c>
      <c r="C244" s="7">
        <f t="shared" si="8"/>
        <v>74.074257425742573</v>
      </c>
      <c r="D244" s="7">
        <f t="shared" si="8"/>
        <v>83.052207070707055</v>
      </c>
      <c r="E244" s="7">
        <f t="shared" si="8"/>
        <v>89.185358321428552</v>
      </c>
      <c r="F244" s="7">
        <f t="shared" si="8"/>
        <v>90.808074482066644</v>
      </c>
      <c r="G244" s="7">
        <f t="shared" si="8"/>
        <v>97.117831409995816</v>
      </c>
      <c r="H244" s="7">
        <f t="shared" si="8"/>
        <v>99.040956784451183</v>
      </c>
      <c r="I244" s="7">
        <f t="shared" si="8"/>
        <v>104.26381973988124</v>
      </c>
      <c r="J244" s="7">
        <f t="shared" si="8"/>
        <v>102.23731206758033</v>
      </c>
      <c r="K244" s="7">
        <f t="shared" si="8"/>
        <v>105.17574819241663</v>
      </c>
      <c r="L244" s="7">
        <f t="shared" si="8"/>
        <v>104.13851201694901</v>
      </c>
      <c r="M244" s="7">
        <f t="shared" si="8"/>
        <v>104.96830095732312</v>
      </c>
      <c r="N244" s="7">
        <f t="shared" si="8"/>
        <v>102.04671802809344</v>
      </c>
      <c r="O244" s="7">
        <f t="shared" si="8"/>
        <v>105.60304121203474</v>
      </c>
      <c r="P244" s="7">
        <f t="shared" si="8"/>
        <v>103.79270336268559</v>
      </c>
      <c r="Q244" s="7">
        <f t="shared" si="8"/>
        <v>103.68942704093168</v>
      </c>
      <c r="R244" s="7">
        <f t="shared" si="8"/>
        <v>103.68942704093168</v>
      </c>
      <c r="S244" s="7">
        <f t="shared" si="8"/>
        <v>101.86140580024923</v>
      </c>
      <c r="T244" s="7">
        <f t="shared" si="8"/>
        <v>97.762958658139112</v>
      </c>
      <c r="U244" s="7">
        <f t="shared" si="8"/>
        <v>98.245024529234456</v>
      </c>
      <c r="V244" s="7">
        <f t="shared" si="8"/>
        <v>100.99955792725038</v>
      </c>
    </row>
    <row r="246" spans="1:29" ht="15" hidden="1" x14ac:dyDescent="0.25"/>
    <row r="247" spans="1:29" ht="15" hidden="1" x14ac:dyDescent="0.25">
      <c r="A247" t="s">
        <v>172</v>
      </c>
    </row>
    <row r="248" spans="1:29" ht="15" hidden="1" x14ac:dyDescent="0.25">
      <c r="A248" t="s">
        <v>175</v>
      </c>
    </row>
    <row r="249" spans="1:29" ht="15" hidden="1" x14ac:dyDescent="0.25">
      <c r="A249" t="s">
        <v>38</v>
      </c>
      <c r="B249" s="12">
        <v>100</v>
      </c>
      <c r="C249" s="12">
        <v>101</v>
      </c>
      <c r="D249" s="12">
        <v>102</v>
      </c>
      <c r="E249" s="12">
        <v>101</v>
      </c>
      <c r="F249" s="12">
        <v>98</v>
      </c>
      <c r="G249" s="12">
        <v>97</v>
      </c>
      <c r="H249" s="12">
        <v>100</v>
      </c>
      <c r="I249" s="12">
        <v>101</v>
      </c>
      <c r="J249" s="12">
        <v>103</v>
      </c>
      <c r="K249" s="12">
        <v>107</v>
      </c>
      <c r="L249" s="12">
        <v>112</v>
      </c>
      <c r="M249" s="12">
        <v>114</v>
      </c>
      <c r="N249" s="12">
        <v>115</v>
      </c>
      <c r="O249" s="12">
        <v>116</v>
      </c>
      <c r="P249" s="12">
        <v>117</v>
      </c>
      <c r="Q249" s="12">
        <f t="shared" ref="Q249:V253" si="9">Q229/P229*P249</f>
        <v>112.554</v>
      </c>
      <c r="R249" s="12">
        <f t="shared" si="9"/>
        <v>114.467418</v>
      </c>
      <c r="S249" s="12">
        <f t="shared" si="9"/>
        <v>111.37679771399999</v>
      </c>
      <c r="T249" s="12">
        <f t="shared" si="9"/>
        <v>119.06179675626599</v>
      </c>
      <c r="U249" s="12">
        <f t="shared" si="9"/>
        <v>113.22776871520894</v>
      </c>
      <c r="V249" s="12">
        <f t="shared" si="9"/>
        <v>109.26479681017661</v>
      </c>
    </row>
    <row r="250" spans="1:29" ht="15" hidden="1" x14ac:dyDescent="0.25">
      <c r="A250" t="s">
        <v>39</v>
      </c>
      <c r="B250" s="12">
        <v>100</v>
      </c>
      <c r="C250" s="12">
        <v>99.5</v>
      </c>
      <c r="D250" s="12">
        <v>99.4</v>
      </c>
      <c r="E250" s="12">
        <v>99.2</v>
      </c>
      <c r="F250" s="12">
        <v>90</v>
      </c>
      <c r="G250" s="12">
        <v>100</v>
      </c>
      <c r="H250" s="12">
        <v>101</v>
      </c>
      <c r="I250" s="12">
        <v>101.5</v>
      </c>
      <c r="J250" s="12">
        <v>102</v>
      </c>
      <c r="K250" s="12">
        <v>108</v>
      </c>
      <c r="L250" s="12">
        <v>109</v>
      </c>
      <c r="M250" s="12">
        <v>109.5</v>
      </c>
      <c r="N250" s="12">
        <v>110</v>
      </c>
      <c r="O250" s="12">
        <v>111</v>
      </c>
      <c r="P250" s="12">
        <v>111</v>
      </c>
      <c r="Q250" s="12">
        <f t="shared" si="9"/>
        <v>109.88999999999999</v>
      </c>
      <c r="R250" s="12">
        <f t="shared" si="9"/>
        <v>109.88999999999999</v>
      </c>
      <c r="S250" s="12">
        <f t="shared" si="9"/>
        <v>106.04384999999998</v>
      </c>
      <c r="T250" s="12">
        <f t="shared" si="9"/>
        <v>106.36198154999997</v>
      </c>
      <c r="U250" s="12">
        <f t="shared" si="9"/>
        <v>105.72380966069997</v>
      </c>
      <c r="V250" s="12">
        <f t="shared" si="9"/>
        <v>103.92650489646807</v>
      </c>
    </row>
    <row r="251" spans="1:29" ht="15" hidden="1" x14ac:dyDescent="0.25">
      <c r="A251" t="s">
        <v>140</v>
      </c>
      <c r="B251" s="12">
        <v>100</v>
      </c>
      <c r="C251" s="12">
        <v>102</v>
      </c>
      <c r="D251" s="12">
        <v>104</v>
      </c>
      <c r="E251" s="12">
        <v>106</v>
      </c>
      <c r="F251" s="12">
        <v>108</v>
      </c>
      <c r="G251" s="12">
        <v>109</v>
      </c>
      <c r="H251" s="12">
        <v>110</v>
      </c>
      <c r="I251" s="12">
        <v>111.5</v>
      </c>
      <c r="J251" s="12">
        <v>112</v>
      </c>
      <c r="K251" s="12">
        <v>113</v>
      </c>
      <c r="L251" s="12">
        <v>113</v>
      </c>
      <c r="M251" s="12">
        <v>114</v>
      </c>
      <c r="N251" s="12">
        <v>115</v>
      </c>
      <c r="O251" s="12">
        <v>117</v>
      </c>
      <c r="P251" s="12">
        <v>119</v>
      </c>
      <c r="Q251" s="12">
        <f t="shared" si="9"/>
        <v>119.11899999999999</v>
      </c>
      <c r="R251" s="12">
        <f t="shared" si="9"/>
        <v>117.80869099999998</v>
      </c>
      <c r="S251" s="12">
        <f t="shared" si="9"/>
        <v>115.92375194399999</v>
      </c>
      <c r="T251" s="12">
        <f t="shared" si="9"/>
        <v>117.08298946343999</v>
      </c>
      <c r="U251" s="12">
        <f t="shared" si="9"/>
        <v>118.01965337914751</v>
      </c>
      <c r="V251" s="12">
        <f t="shared" si="9"/>
        <v>116.48539788521857</v>
      </c>
    </row>
    <row r="252" spans="1:29" ht="15" hidden="1" x14ac:dyDescent="0.25">
      <c r="A252" t="s">
        <v>41</v>
      </c>
      <c r="B252" s="12">
        <v>100</v>
      </c>
      <c r="C252" s="12">
        <v>103</v>
      </c>
      <c r="D252" s="12">
        <v>108</v>
      </c>
      <c r="E252" s="12">
        <v>105</v>
      </c>
      <c r="F252" s="12">
        <v>108</v>
      </c>
      <c r="G252" s="12">
        <v>104</v>
      </c>
      <c r="H252" s="12">
        <v>102</v>
      </c>
      <c r="I252" s="12">
        <v>104</v>
      </c>
      <c r="J252" s="12">
        <v>108</v>
      </c>
      <c r="K252" s="12">
        <v>109</v>
      </c>
      <c r="L252" s="12">
        <v>111</v>
      </c>
      <c r="M252" s="12">
        <v>112</v>
      </c>
      <c r="N252" s="12">
        <v>112.5</v>
      </c>
      <c r="O252" s="12">
        <v>113</v>
      </c>
      <c r="P252" s="12">
        <v>113</v>
      </c>
      <c r="Q252" s="12">
        <f t="shared" si="9"/>
        <v>126.56000000000002</v>
      </c>
      <c r="R252" s="12">
        <f t="shared" si="9"/>
        <v>127.57248000000001</v>
      </c>
      <c r="S252" s="12">
        <f t="shared" si="9"/>
        <v>127.31733504000002</v>
      </c>
      <c r="T252" s="12">
        <f t="shared" si="9"/>
        <v>116.36804422656</v>
      </c>
      <c r="U252" s="12">
        <f t="shared" si="9"/>
        <v>111.7133224574976</v>
      </c>
      <c r="V252" s="12">
        <f t="shared" si="9"/>
        <v>108.80877607360264</v>
      </c>
    </row>
    <row r="253" spans="1:29" ht="15" hidden="1" x14ac:dyDescent="0.25">
      <c r="A253" t="s">
        <v>167</v>
      </c>
      <c r="B253" s="12">
        <v>100</v>
      </c>
      <c r="C253" s="12">
        <v>110</v>
      </c>
      <c r="D253" s="12">
        <v>118</v>
      </c>
      <c r="E253" s="12">
        <v>116</v>
      </c>
      <c r="F253" s="12">
        <v>114</v>
      </c>
      <c r="G253" s="12">
        <v>110</v>
      </c>
      <c r="H253" s="12">
        <v>108</v>
      </c>
      <c r="I253" s="12">
        <v>111</v>
      </c>
      <c r="J253" s="12">
        <v>114</v>
      </c>
      <c r="K253" s="12">
        <v>115</v>
      </c>
      <c r="L253" s="12">
        <v>116</v>
      </c>
      <c r="M253" s="12">
        <v>117</v>
      </c>
      <c r="N253" s="12">
        <v>116</v>
      </c>
      <c r="O253" s="12">
        <v>120</v>
      </c>
      <c r="P253" s="12">
        <v>126</v>
      </c>
      <c r="Q253" s="12">
        <f t="shared" si="9"/>
        <v>126.252</v>
      </c>
      <c r="R253" s="12">
        <f t="shared" si="9"/>
        <v>127.76702399999999</v>
      </c>
      <c r="S253" s="12">
        <f t="shared" si="9"/>
        <v>130.45013150399998</v>
      </c>
      <c r="T253" s="12">
        <f t="shared" si="9"/>
        <v>132.01553308204799</v>
      </c>
      <c r="U253" s="12">
        <f t="shared" si="9"/>
        <v>133.99576607827871</v>
      </c>
      <c r="V253" s="12">
        <f t="shared" si="9"/>
        <v>130.91386345847829</v>
      </c>
    </row>
    <row r="254" spans="1:29" ht="15" hidden="1" x14ac:dyDescent="0.25">
      <c r="A254" t="s">
        <v>171</v>
      </c>
      <c r="B254" s="12">
        <v>65</v>
      </c>
      <c r="C254" s="12">
        <v>74.074257425742573</v>
      </c>
      <c r="D254" s="12">
        <v>83.052207070707055</v>
      </c>
      <c r="E254" s="12">
        <v>89.185358321428552</v>
      </c>
      <c r="F254" s="12">
        <v>90.808074482066644</v>
      </c>
      <c r="G254" s="12">
        <v>97.117831409995816</v>
      </c>
      <c r="H254" s="12">
        <v>99.040956784451183</v>
      </c>
      <c r="I254" s="12">
        <v>104.26381973988124</v>
      </c>
      <c r="J254" s="12">
        <v>102.23731206758033</v>
      </c>
      <c r="K254" s="12">
        <v>105.17574819241663</v>
      </c>
      <c r="L254" s="12">
        <v>104.13851201694901</v>
      </c>
      <c r="M254" s="12">
        <v>104.96830095732312</v>
      </c>
      <c r="N254" s="12">
        <v>102.04671802809344</v>
      </c>
      <c r="O254" s="12">
        <v>105.60304121203474</v>
      </c>
      <c r="P254" s="12">
        <v>103.79270336268559</v>
      </c>
      <c r="Q254" s="12">
        <v>103.68942704093168</v>
      </c>
      <c r="R254" s="12">
        <v>103.68942704093168</v>
      </c>
      <c r="S254" s="12">
        <v>101.86140580024923</v>
      </c>
      <c r="T254" s="12">
        <v>97.762958658139112</v>
      </c>
      <c r="U254" s="12">
        <v>98.245024529234456</v>
      </c>
      <c r="V254" s="12">
        <v>100.99955792725038</v>
      </c>
    </row>
    <row r="255" spans="1:29" ht="15" hidden="1" x14ac:dyDescent="0.25">
      <c r="A255" t="s">
        <v>42</v>
      </c>
      <c r="B255" s="12">
        <v>100</v>
      </c>
      <c r="C255" s="12">
        <v>93</v>
      </c>
      <c r="D255" s="12">
        <v>82</v>
      </c>
      <c r="E255" s="12">
        <v>79</v>
      </c>
      <c r="F255" s="12">
        <v>75</v>
      </c>
      <c r="G255" s="12">
        <v>73</v>
      </c>
      <c r="H255" s="12">
        <v>73</v>
      </c>
      <c r="I255" s="12">
        <v>74</v>
      </c>
      <c r="J255" s="12">
        <v>76</v>
      </c>
      <c r="K255" s="12">
        <v>79</v>
      </c>
      <c r="L255" s="12">
        <v>76</v>
      </c>
      <c r="M255" s="12">
        <v>74</v>
      </c>
      <c r="N255" s="12">
        <v>73</v>
      </c>
      <c r="O255" s="12">
        <v>75</v>
      </c>
      <c r="P255" s="12">
        <v>83</v>
      </c>
      <c r="Q255" s="12">
        <f>Q235/P235*P255</f>
        <v>83.414999999999992</v>
      </c>
      <c r="R255" s="12">
        <f t="shared" ref="R255:V255" si="10">R235/Q235*Q255</f>
        <v>83.915489999999991</v>
      </c>
      <c r="S255" s="12">
        <f t="shared" si="10"/>
        <v>85.677715289999981</v>
      </c>
      <c r="T255" s="12">
        <f t="shared" si="10"/>
        <v>87.305591880509965</v>
      </c>
      <c r="U255" s="12">
        <f t="shared" si="10"/>
        <v>88.527870166837104</v>
      </c>
      <c r="V255" s="12">
        <f t="shared" si="10"/>
        <v>85.252338970664127</v>
      </c>
    </row>
    <row r="256" spans="1:29" ht="15" hidden="1" x14ac:dyDescent="0.25"/>
    <row r="257" spans="1:24" ht="15" hidden="1" x14ac:dyDescent="0.25">
      <c r="A257" t="s">
        <v>176</v>
      </c>
    </row>
    <row r="258" spans="1:24" ht="15" hidden="1" x14ac:dyDescent="0.25">
      <c r="A258" t="s">
        <v>175</v>
      </c>
    </row>
    <row r="259" spans="1:24" ht="15" hidden="1" x14ac:dyDescent="0.25">
      <c r="A259" t="s">
        <v>38</v>
      </c>
      <c r="B259" s="12">
        <v>100</v>
      </c>
      <c r="C259" s="12">
        <f t="shared" ref="C259:V260" si="11">C249/C$255*100</f>
        <v>108.6021505376344</v>
      </c>
      <c r="D259" s="12">
        <f t="shared" si="11"/>
        <v>124.39024390243902</v>
      </c>
      <c r="E259" s="12">
        <f t="shared" si="11"/>
        <v>127.84810126582278</v>
      </c>
      <c r="F259" s="12">
        <f t="shared" si="11"/>
        <v>130.66666666666666</v>
      </c>
      <c r="G259" s="12">
        <f t="shared" si="11"/>
        <v>132.87671232876713</v>
      </c>
      <c r="H259" s="12">
        <f t="shared" si="11"/>
        <v>136.98630136986301</v>
      </c>
      <c r="I259" s="12">
        <f t="shared" si="11"/>
        <v>136.48648648648648</v>
      </c>
      <c r="J259" s="12">
        <f t="shared" si="11"/>
        <v>135.5263157894737</v>
      </c>
      <c r="K259" s="12">
        <f t="shared" si="11"/>
        <v>135.44303797468353</v>
      </c>
      <c r="L259" s="12">
        <f t="shared" si="11"/>
        <v>147.36842105263156</v>
      </c>
      <c r="M259" s="12">
        <f t="shared" si="11"/>
        <v>154.05405405405406</v>
      </c>
      <c r="N259" s="12">
        <f t="shared" si="11"/>
        <v>157.53424657534248</v>
      </c>
      <c r="O259" s="12">
        <f t="shared" si="11"/>
        <v>154.66666666666666</v>
      </c>
      <c r="P259" s="12">
        <f t="shared" si="11"/>
        <v>140.96385542168676</v>
      </c>
      <c r="Q259" s="12">
        <f t="shared" ref="Q259:V259" si="12">Q249/Q$255*100</f>
        <v>134.93256608523649</v>
      </c>
      <c r="R259" s="12">
        <f t="shared" si="12"/>
        <v>136.40797187742098</v>
      </c>
      <c r="S259" s="12">
        <f t="shared" si="12"/>
        <v>129.995060368982</v>
      </c>
      <c r="T259" s="12">
        <f t="shared" si="12"/>
        <v>136.37362074037466</v>
      </c>
      <c r="U259" s="12">
        <f t="shared" si="12"/>
        <v>127.90070347544011</v>
      </c>
      <c r="V259" s="12">
        <f t="shared" si="12"/>
        <v>128.16633318151577</v>
      </c>
      <c r="X259">
        <f>V259/O259</f>
        <v>0.82866163694945549</v>
      </c>
    </row>
    <row r="260" spans="1:24" ht="15" hidden="1" x14ac:dyDescent="0.25">
      <c r="A260" t="s">
        <v>39</v>
      </c>
      <c r="B260" s="12">
        <v>100</v>
      </c>
      <c r="C260" s="12">
        <f t="shared" si="11"/>
        <v>106.98924731182795</v>
      </c>
      <c r="D260" s="12">
        <f t="shared" si="11"/>
        <v>121.21951219512195</v>
      </c>
      <c r="E260" s="12">
        <f t="shared" si="11"/>
        <v>125.56962025316456</v>
      </c>
      <c r="F260" s="12">
        <f t="shared" si="11"/>
        <v>120</v>
      </c>
      <c r="G260" s="12">
        <f t="shared" si="11"/>
        <v>136.98630136986301</v>
      </c>
      <c r="H260" s="12">
        <f t="shared" si="11"/>
        <v>138.35616438356163</v>
      </c>
      <c r="I260" s="12">
        <f t="shared" si="11"/>
        <v>137.16216216216216</v>
      </c>
      <c r="J260" s="12">
        <f t="shared" si="11"/>
        <v>134.21052631578948</v>
      </c>
      <c r="K260" s="12">
        <f t="shared" si="11"/>
        <v>136.70886075949366</v>
      </c>
      <c r="L260" s="12">
        <f t="shared" si="11"/>
        <v>143.42105263157893</v>
      </c>
      <c r="M260" s="12">
        <f t="shared" si="11"/>
        <v>147.97297297297297</v>
      </c>
      <c r="N260" s="12">
        <f t="shared" si="11"/>
        <v>150.68493150684932</v>
      </c>
      <c r="O260" s="12">
        <f t="shared" si="11"/>
        <v>148</v>
      </c>
      <c r="P260" s="12">
        <f t="shared" si="11"/>
        <v>133.73493975903614</v>
      </c>
      <c r="Q260" s="12">
        <f t="shared" si="11"/>
        <v>131.73889588203559</v>
      </c>
      <c r="R260" s="12">
        <f t="shared" si="11"/>
        <v>130.95317682110894</v>
      </c>
      <c r="S260" s="12">
        <f t="shared" si="11"/>
        <v>123.77063235295802</v>
      </c>
      <c r="T260" s="12">
        <f t="shared" si="11"/>
        <v>121.82722693819127</v>
      </c>
      <c r="U260" s="12">
        <f t="shared" si="11"/>
        <v>119.42432305380881</v>
      </c>
      <c r="V260" s="12">
        <f t="shared" si="11"/>
        <v>121.90457898431366</v>
      </c>
      <c r="X260">
        <f t="shared" ref="X260:X264" si="13">V260/O260</f>
        <v>0.82367958773184902</v>
      </c>
    </row>
    <row r="261" spans="1:24" ht="15" hidden="1" x14ac:dyDescent="0.25">
      <c r="A261" t="s">
        <v>140</v>
      </c>
      <c r="B261" s="12">
        <v>100</v>
      </c>
      <c r="C261" s="12">
        <f t="shared" ref="C261:V261" si="14">C251/C$255*100</f>
        <v>109.6774193548387</v>
      </c>
      <c r="D261" s="12">
        <f t="shared" si="14"/>
        <v>126.82926829268293</v>
      </c>
      <c r="E261" s="12">
        <f t="shared" si="14"/>
        <v>134.17721518987344</v>
      </c>
      <c r="F261" s="12">
        <f t="shared" si="14"/>
        <v>144</v>
      </c>
      <c r="G261" s="12">
        <f t="shared" si="14"/>
        <v>149.31506849315068</v>
      </c>
      <c r="H261" s="12">
        <f t="shared" si="14"/>
        <v>150.68493150684932</v>
      </c>
      <c r="I261" s="12">
        <f t="shared" si="14"/>
        <v>150.67567567567568</v>
      </c>
      <c r="J261" s="12">
        <f t="shared" si="14"/>
        <v>147.36842105263156</v>
      </c>
      <c r="K261" s="12">
        <f t="shared" si="14"/>
        <v>143.03797468354432</v>
      </c>
      <c r="L261" s="12">
        <f t="shared" si="14"/>
        <v>148.68421052631581</v>
      </c>
      <c r="M261" s="12">
        <f t="shared" si="14"/>
        <v>154.05405405405406</v>
      </c>
      <c r="N261" s="12">
        <f t="shared" si="14"/>
        <v>157.53424657534248</v>
      </c>
      <c r="O261" s="12">
        <f t="shared" si="14"/>
        <v>156</v>
      </c>
      <c r="P261" s="12">
        <f t="shared" si="14"/>
        <v>143.37349397590361</v>
      </c>
      <c r="Q261" s="12">
        <f t="shared" si="14"/>
        <v>142.80285320386022</v>
      </c>
      <c r="R261" s="12">
        <f t="shared" si="14"/>
        <v>140.38968371631984</v>
      </c>
      <c r="S261" s="12">
        <f t="shared" si="14"/>
        <v>135.30210458066477</v>
      </c>
      <c r="T261" s="12">
        <f t="shared" si="14"/>
        <v>134.10709089938317</v>
      </c>
      <c r="U261" s="12">
        <f t="shared" si="14"/>
        <v>133.3135578171383</v>
      </c>
      <c r="V261" s="12">
        <f t="shared" si="14"/>
        <v>136.63601408672429</v>
      </c>
      <c r="X261">
        <f t="shared" si="13"/>
        <v>0.87587188517130954</v>
      </c>
    </row>
    <row r="262" spans="1:24" ht="15" hidden="1" x14ac:dyDescent="0.25">
      <c r="A262" t="s">
        <v>41</v>
      </c>
      <c r="B262" s="12">
        <v>100</v>
      </c>
      <c r="C262" s="12">
        <f t="shared" ref="C262:N262" si="15">C252/C$255*100</f>
        <v>110.75268817204301</v>
      </c>
      <c r="D262" s="12">
        <f t="shared" si="15"/>
        <v>131.70731707317074</v>
      </c>
      <c r="E262" s="12">
        <f t="shared" si="15"/>
        <v>132.91139240506328</v>
      </c>
      <c r="F262" s="12">
        <f t="shared" si="15"/>
        <v>144</v>
      </c>
      <c r="G262" s="12">
        <f t="shared" si="15"/>
        <v>142.46575342465752</v>
      </c>
      <c r="H262" s="12">
        <f t="shared" si="15"/>
        <v>139.72602739726028</v>
      </c>
      <c r="I262" s="12">
        <f t="shared" si="15"/>
        <v>140.54054054054055</v>
      </c>
      <c r="J262" s="12">
        <f t="shared" si="15"/>
        <v>142.10526315789474</v>
      </c>
      <c r="K262" s="12">
        <f t="shared" si="15"/>
        <v>137.97468354430379</v>
      </c>
      <c r="L262" s="12">
        <f t="shared" si="15"/>
        <v>146.05263157894737</v>
      </c>
      <c r="M262" s="12">
        <f t="shared" si="15"/>
        <v>151.35135135135135</v>
      </c>
      <c r="N262" s="12">
        <f t="shared" si="15"/>
        <v>154.10958904109589</v>
      </c>
      <c r="O262" s="12">
        <f>O252/O$255*100</f>
        <v>150.66666666666666</v>
      </c>
      <c r="P262" s="12">
        <f t="shared" ref="P262:V262" si="16">P252/P$255*100</f>
        <v>136.14457831325302</v>
      </c>
      <c r="Q262" s="12">
        <f t="shared" si="16"/>
        <v>151.72331115506807</v>
      </c>
      <c r="R262" s="12">
        <f t="shared" si="16"/>
        <v>152.02494795656921</v>
      </c>
      <c r="S262" s="12">
        <f t="shared" si="16"/>
        <v>148.60029193012349</v>
      </c>
      <c r="T262" s="12">
        <f t="shared" si="16"/>
        <v>133.28819119149449</v>
      </c>
      <c r="U262" s="12">
        <f t="shared" si="16"/>
        <v>126.19000349490601</v>
      </c>
      <c r="V262" s="12">
        <f t="shared" si="16"/>
        <v>127.63142617241789</v>
      </c>
      <c r="X262">
        <f t="shared" si="13"/>
        <v>0.8471112356576409</v>
      </c>
    </row>
    <row r="263" spans="1:24" ht="15" hidden="1" x14ac:dyDescent="0.25">
      <c r="A263" t="s">
        <v>167</v>
      </c>
      <c r="B263" s="12">
        <v>100</v>
      </c>
      <c r="C263" s="12">
        <f t="shared" ref="C263:V263" si="17">C253/C$255*100</f>
        <v>118.27956989247312</v>
      </c>
      <c r="D263" s="12">
        <f t="shared" si="17"/>
        <v>143.90243902439025</v>
      </c>
      <c r="E263" s="12">
        <f t="shared" si="17"/>
        <v>146.8354430379747</v>
      </c>
      <c r="F263" s="12">
        <f t="shared" si="17"/>
        <v>152</v>
      </c>
      <c r="G263" s="12">
        <f t="shared" si="17"/>
        <v>150.68493150684932</v>
      </c>
      <c r="H263" s="12">
        <f t="shared" si="17"/>
        <v>147.94520547945206</v>
      </c>
      <c r="I263" s="12">
        <f t="shared" si="17"/>
        <v>150</v>
      </c>
      <c r="J263" s="12">
        <f t="shared" si="17"/>
        <v>150</v>
      </c>
      <c r="K263" s="12">
        <f t="shared" si="17"/>
        <v>145.56962025316454</v>
      </c>
      <c r="L263" s="12">
        <f t="shared" si="17"/>
        <v>152.63157894736844</v>
      </c>
      <c r="M263" s="12">
        <f t="shared" si="17"/>
        <v>158.10810810810813</v>
      </c>
      <c r="N263" s="12">
        <f t="shared" si="17"/>
        <v>158.9041095890411</v>
      </c>
      <c r="O263" s="12">
        <f t="shared" si="17"/>
        <v>160</v>
      </c>
      <c r="P263" s="12">
        <f t="shared" si="17"/>
        <v>151.80722891566265</v>
      </c>
      <c r="Q263" s="12">
        <f t="shared" si="17"/>
        <v>151.35407300845171</v>
      </c>
      <c r="R263" s="12">
        <f t="shared" si="17"/>
        <v>152.25678119736895</v>
      </c>
      <c r="S263" s="12">
        <f t="shared" si="17"/>
        <v>152.25678119736895</v>
      </c>
      <c r="T263" s="12">
        <f t="shared" si="17"/>
        <v>151.21085630199943</v>
      </c>
      <c r="U263" s="12">
        <f t="shared" si="17"/>
        <v>151.35997943444715</v>
      </c>
      <c r="V263" s="12">
        <f t="shared" si="17"/>
        <v>153.56043604097079</v>
      </c>
      <c r="X263">
        <f t="shared" si="13"/>
        <v>0.95975272525606736</v>
      </c>
    </row>
    <row r="264" spans="1:24" ht="15" hidden="1" x14ac:dyDescent="0.25">
      <c r="A264" t="s">
        <v>171</v>
      </c>
      <c r="B264" s="12">
        <v>65</v>
      </c>
      <c r="C264" s="12">
        <f>C244</f>
        <v>74.074257425742573</v>
      </c>
      <c r="D264" s="12">
        <f t="shared" ref="D264:V264" si="18">D244</f>
        <v>83.052207070707055</v>
      </c>
      <c r="E264" s="12">
        <f t="shared" si="18"/>
        <v>89.185358321428552</v>
      </c>
      <c r="F264" s="12">
        <f t="shared" si="18"/>
        <v>90.808074482066644</v>
      </c>
      <c r="G264" s="12">
        <f t="shared" si="18"/>
        <v>97.117831409995816</v>
      </c>
      <c r="H264" s="12">
        <f t="shared" si="18"/>
        <v>99.040956784451183</v>
      </c>
      <c r="I264" s="12">
        <f t="shared" si="18"/>
        <v>104.26381973988124</v>
      </c>
      <c r="J264" s="12">
        <f t="shared" si="18"/>
        <v>102.23731206758033</v>
      </c>
      <c r="K264" s="12">
        <f t="shared" si="18"/>
        <v>105.17574819241663</v>
      </c>
      <c r="L264" s="12">
        <f t="shared" si="18"/>
        <v>104.13851201694901</v>
      </c>
      <c r="M264" s="12">
        <f t="shared" si="18"/>
        <v>104.96830095732312</v>
      </c>
      <c r="N264" s="12">
        <f t="shared" si="18"/>
        <v>102.04671802809344</v>
      </c>
      <c r="O264" s="12">
        <f t="shared" si="18"/>
        <v>105.60304121203474</v>
      </c>
      <c r="P264" s="12">
        <f t="shared" si="18"/>
        <v>103.79270336268559</v>
      </c>
      <c r="Q264" s="12">
        <f t="shared" si="18"/>
        <v>103.68942704093168</v>
      </c>
      <c r="R264" s="12">
        <f t="shared" si="18"/>
        <v>103.68942704093168</v>
      </c>
      <c r="S264" s="12">
        <f t="shared" si="18"/>
        <v>101.86140580024923</v>
      </c>
      <c r="T264" s="12">
        <f t="shared" si="18"/>
        <v>97.762958658139112</v>
      </c>
      <c r="U264" s="12">
        <f t="shared" si="18"/>
        <v>98.245024529234456</v>
      </c>
      <c r="V264" s="12">
        <f t="shared" si="18"/>
        <v>100.99955792725038</v>
      </c>
      <c r="W264" s="7"/>
      <c r="X264">
        <f t="shared" si="13"/>
        <v>0.95640766371925534</v>
      </c>
    </row>
    <row r="265" spans="1:24" ht="15" hidden="1" x14ac:dyDescent="0.25"/>
    <row r="266" spans="1:24" ht="15" hidden="1" x14ac:dyDescent="0.25"/>
    <row r="267" spans="1:24" x14ac:dyDescent="0.3">
      <c r="A267" s="15" t="s">
        <v>172</v>
      </c>
    </row>
    <row r="268" spans="1:24" x14ac:dyDescent="0.3">
      <c r="A268" s="15" t="s">
        <v>192</v>
      </c>
    </row>
    <row r="269" spans="1:24" x14ac:dyDescent="0.3">
      <c r="A269" t="s">
        <v>38</v>
      </c>
      <c r="B269">
        <v>118.7717527853863</v>
      </c>
      <c r="C269">
        <v>121.78264719813836</v>
      </c>
      <c r="D269">
        <v>112.55534732376391</v>
      </c>
      <c r="E269">
        <v>108.77937269600677</v>
      </c>
      <c r="F269">
        <v>104.77686018493738</v>
      </c>
      <c r="G269">
        <v>100</v>
      </c>
      <c r="H269">
        <v>103.45264328521124</v>
      </c>
      <c r="I269">
        <v>109.25201309800852</v>
      </c>
      <c r="J269">
        <v>120.29882406244208</v>
      </c>
      <c r="K269">
        <v>123.33855056943399</v>
      </c>
      <c r="L269">
        <v>123.32310480466258</v>
      </c>
      <c r="M269">
        <v>125.70999032065413</v>
      </c>
      <c r="N269">
        <v>132.77591284469887</v>
      </c>
      <c r="O269">
        <v>139.04071503593681</v>
      </c>
      <c r="P269">
        <v>132.4391951726833</v>
      </c>
      <c r="Q269">
        <v>123.5661181703976</v>
      </c>
      <c r="R269">
        <v>123.70307061803618</v>
      </c>
      <c r="S269">
        <v>117.92944374652473</v>
      </c>
      <c r="T269">
        <v>120.29470519183644</v>
      </c>
      <c r="U269">
        <v>118.7717527853863</v>
      </c>
    </row>
    <row r="270" spans="1:24" x14ac:dyDescent="0.3">
      <c r="A270" t="s">
        <v>39</v>
      </c>
      <c r="B270">
        <v>105.20902261492351</v>
      </c>
      <c r="C270">
        <v>107.40920945078038</v>
      </c>
      <c r="D270">
        <v>102.60986337627962</v>
      </c>
      <c r="E270">
        <v>103.00980888248799</v>
      </c>
      <c r="F270">
        <v>102.36269510723595</v>
      </c>
      <c r="G270">
        <v>100</v>
      </c>
      <c r="H270">
        <v>101.83624615624144</v>
      </c>
      <c r="I270">
        <v>104.16196333346308</v>
      </c>
      <c r="J270">
        <v>109.18512319489318</v>
      </c>
      <c r="K270">
        <v>111.48262037289325</v>
      </c>
      <c r="L270">
        <v>112.63282861702547</v>
      </c>
      <c r="M270">
        <v>114.35814098322375</v>
      </c>
      <c r="N270">
        <v>116.24985403448682</v>
      </c>
      <c r="O270">
        <v>119.50391187575423</v>
      </c>
      <c r="P270">
        <v>119.74913393795433</v>
      </c>
      <c r="Q270">
        <v>116.77338367521661</v>
      </c>
      <c r="R270">
        <v>117.50029193102695</v>
      </c>
      <c r="S270">
        <v>114.87388579658251</v>
      </c>
      <c r="T270">
        <v>116.86193608656788</v>
      </c>
      <c r="U270">
        <v>115.36530302440535</v>
      </c>
    </row>
    <row r="271" spans="1:24" x14ac:dyDescent="0.3">
      <c r="A271" t="s">
        <v>140</v>
      </c>
      <c r="B271">
        <v>103.90356336145301</v>
      </c>
      <c r="C271">
        <v>104.82183192734983</v>
      </c>
      <c r="D271">
        <v>102.78707417139172</v>
      </c>
      <c r="E271">
        <v>103.19734476559262</v>
      </c>
      <c r="F271">
        <v>102.64785875628088</v>
      </c>
      <c r="G271">
        <v>100</v>
      </c>
      <c r="H271">
        <v>102.41829161480665</v>
      </c>
      <c r="I271">
        <v>104.91494952288754</v>
      </c>
      <c r="J271">
        <v>109.58097082008015</v>
      </c>
      <c r="K271">
        <v>110.74263587332318</v>
      </c>
      <c r="L271">
        <v>110.69746001014178</v>
      </c>
      <c r="M271">
        <v>111.23127276079789</v>
      </c>
      <c r="N271">
        <v>112.74696906836266</v>
      </c>
      <c r="O271">
        <v>113.6680035034347</v>
      </c>
      <c r="P271">
        <v>113.03369750610743</v>
      </c>
      <c r="Q271">
        <v>110.63292306273911</v>
      </c>
      <c r="R271">
        <v>111.59360162264349</v>
      </c>
      <c r="S271">
        <v>110.11293965795414</v>
      </c>
      <c r="T271">
        <v>110.23740377080166</v>
      </c>
      <c r="U271">
        <v>108.94482090997097</v>
      </c>
    </row>
    <row r="272" spans="1:24" x14ac:dyDescent="0.3">
      <c r="A272" t="s">
        <v>41</v>
      </c>
      <c r="B272">
        <v>106.63986748545567</v>
      </c>
      <c r="C272">
        <v>111.32029734970909</v>
      </c>
      <c r="D272">
        <v>110.89507918552026</v>
      </c>
      <c r="E272">
        <v>107.58524563671617</v>
      </c>
      <c r="F272">
        <v>107.32466063348409</v>
      </c>
      <c r="G272">
        <v>100</v>
      </c>
      <c r="H272">
        <v>101.23121363930183</v>
      </c>
      <c r="I272">
        <v>104.34207336780852</v>
      </c>
      <c r="J272">
        <v>111.05365223012278</v>
      </c>
      <c r="K272">
        <v>113.16560277957335</v>
      </c>
      <c r="L272">
        <v>113.55648028442131</v>
      </c>
      <c r="M272">
        <v>114.52609890109875</v>
      </c>
      <c r="N272">
        <v>116.38453458306392</v>
      </c>
      <c r="O272">
        <v>119.71254848093071</v>
      </c>
      <c r="P272">
        <v>121.37706043956065</v>
      </c>
      <c r="Q272">
        <v>121.20232708467982</v>
      </c>
      <c r="R272">
        <v>122.0174127343243</v>
      </c>
      <c r="S272">
        <v>118.28034098254683</v>
      </c>
      <c r="T272">
        <v>117.33395281189398</v>
      </c>
      <c r="U272">
        <v>114.79779411764697</v>
      </c>
    </row>
    <row r="273" spans="1:26" x14ac:dyDescent="0.3">
      <c r="A273" t="s">
        <v>167</v>
      </c>
      <c r="B273">
        <v>96.286257683367154</v>
      </c>
      <c r="C273">
        <v>106.96349654076201</v>
      </c>
      <c r="D273">
        <v>106.37455323918815</v>
      </c>
      <c r="E273">
        <v>106.73931219507709</v>
      </c>
      <c r="F273">
        <v>105.38501823794782</v>
      </c>
      <c r="G273">
        <v>100</v>
      </c>
      <c r="H273">
        <v>101.38828912430291</v>
      </c>
      <c r="I273">
        <v>103.8598296566488</v>
      </c>
      <c r="J273">
        <v>110.25000229697068</v>
      </c>
      <c r="K273">
        <v>112.25571716020912</v>
      </c>
      <c r="L273">
        <v>110.91612381591214</v>
      </c>
      <c r="M273">
        <v>110.52380121096323</v>
      </c>
      <c r="N273">
        <v>111.44810224276202</v>
      </c>
      <c r="O273">
        <v>113.12672847049299</v>
      </c>
      <c r="P273">
        <v>114.45621514346919</v>
      </c>
      <c r="Q273">
        <v>110.25275866187681</v>
      </c>
      <c r="R273">
        <v>110.27205321621905</v>
      </c>
      <c r="S273">
        <v>108.28930806052983</v>
      </c>
      <c r="T273">
        <v>110.14709800714813</v>
      </c>
      <c r="U273">
        <v>109.68402870294646</v>
      </c>
    </row>
    <row r="274" spans="1:26" x14ac:dyDescent="0.3">
      <c r="A274" t="s">
        <v>171</v>
      </c>
      <c r="B274">
        <v>85.144596651445852</v>
      </c>
      <c r="C274">
        <v>90.749619482496172</v>
      </c>
      <c r="D274">
        <v>91.927955352612884</v>
      </c>
      <c r="E274">
        <v>100.16108574327748</v>
      </c>
      <c r="F274">
        <v>98.41958396752905</v>
      </c>
      <c r="G274">
        <v>100</v>
      </c>
      <c r="H274">
        <v>106.26078132927432</v>
      </c>
      <c r="I274">
        <v>118.38787417554526</v>
      </c>
      <c r="J274">
        <v>116.12379502790458</v>
      </c>
      <c r="K274">
        <v>117.45560629122269</v>
      </c>
      <c r="L274">
        <v>124.30238457635714</v>
      </c>
      <c r="M274">
        <v>131.208777270421</v>
      </c>
      <c r="N274">
        <v>135.29046169457112</v>
      </c>
      <c r="O274">
        <v>156.13647894469739</v>
      </c>
      <c r="P274">
        <v>149.82369355657013</v>
      </c>
      <c r="Q274">
        <v>152.20446473871132</v>
      </c>
      <c r="R274">
        <v>155.49467275494686</v>
      </c>
      <c r="S274">
        <v>150.76991374936571</v>
      </c>
      <c r="T274">
        <v>147.81582952815819</v>
      </c>
      <c r="U274">
        <v>139.13876204972087</v>
      </c>
    </row>
    <row r="275" spans="1:26" x14ac:dyDescent="0.3">
      <c r="A275" t="s">
        <v>138</v>
      </c>
      <c r="B275">
        <v>122.20292347377517</v>
      </c>
      <c r="C275">
        <v>117.71969045571782</v>
      </c>
      <c r="D275">
        <v>110.89595872742943</v>
      </c>
      <c r="E275">
        <v>110.93207222699975</v>
      </c>
      <c r="F275">
        <v>107.44110060189212</v>
      </c>
      <c r="G275">
        <v>100</v>
      </c>
      <c r="H275">
        <v>99.992261392949288</v>
      </c>
      <c r="I275">
        <v>101.02837489251941</v>
      </c>
      <c r="J275">
        <v>106.27773000859887</v>
      </c>
      <c r="K275">
        <v>107.94325021496185</v>
      </c>
      <c r="L275">
        <v>106.04213241616594</v>
      </c>
      <c r="M275">
        <v>105.26741186586396</v>
      </c>
      <c r="N275">
        <v>107.10834049871005</v>
      </c>
      <c r="O275">
        <v>107.67583834909713</v>
      </c>
      <c r="P275">
        <v>108.44625967325847</v>
      </c>
      <c r="Q275">
        <v>103.18228718830585</v>
      </c>
      <c r="R275">
        <v>102.30180567497852</v>
      </c>
      <c r="S275">
        <v>98.705932932072301</v>
      </c>
      <c r="T275">
        <v>101.25795356835778</v>
      </c>
      <c r="U275">
        <v>101.71711092003453</v>
      </c>
    </row>
    <row r="279" spans="1:26" x14ac:dyDescent="0.3">
      <c r="A279" s="15" t="s">
        <v>180</v>
      </c>
    </row>
    <row r="280" spans="1:26" x14ac:dyDescent="0.3">
      <c r="A280" t="s">
        <v>38</v>
      </c>
      <c r="D280" s="3"/>
      <c r="E280" s="3"/>
      <c r="F280" s="3"/>
      <c r="G280" s="3"/>
      <c r="H280" s="3"/>
      <c r="I280" s="3">
        <v>28375</v>
      </c>
      <c r="J280" s="3">
        <v>27200</v>
      </c>
      <c r="K280" s="3">
        <v>28675</v>
      </c>
      <c r="L280" s="3">
        <v>34350</v>
      </c>
      <c r="M280" s="3">
        <v>44409</v>
      </c>
      <c r="N280" s="3">
        <v>48040</v>
      </c>
      <c r="O280" s="3">
        <v>65934</v>
      </c>
      <c r="P280" s="3">
        <v>69672</v>
      </c>
      <c r="Q280" s="3">
        <v>78099</v>
      </c>
      <c r="R280" s="3">
        <v>87053</v>
      </c>
      <c r="S280" s="3">
        <v>89436</v>
      </c>
      <c r="T280" s="3">
        <v>83791</v>
      </c>
      <c r="U280" s="3">
        <f>T280*1.1</f>
        <v>92170.1</v>
      </c>
      <c r="V280" s="3">
        <f>U280*1.04</f>
        <v>95856.90400000001</v>
      </c>
      <c r="Z280" s="3"/>
    </row>
    <row r="281" spans="1:26" x14ac:dyDescent="0.3">
      <c r="A281" t="s">
        <v>39</v>
      </c>
      <c r="I281" s="3">
        <v>36605</v>
      </c>
      <c r="J281" s="3">
        <v>64298</v>
      </c>
      <c r="K281" s="3">
        <v>55092</v>
      </c>
      <c r="L281" s="3">
        <v>68011</v>
      </c>
      <c r="M281" s="3">
        <v>142296</v>
      </c>
      <c r="N281" s="3">
        <v>227065</v>
      </c>
      <c r="O281" s="3">
        <v>288432</v>
      </c>
      <c r="P281" s="3">
        <v>380121</v>
      </c>
      <c r="Q281" s="3">
        <v>403377</v>
      </c>
      <c r="R281" s="3">
        <v>409034</v>
      </c>
      <c r="S281" s="3">
        <v>446606</v>
      </c>
      <c r="T281" s="3">
        <v>532303</v>
      </c>
      <c r="U281">
        <f>T281*1.07</f>
        <v>569564.21000000008</v>
      </c>
      <c r="V281" s="3">
        <f>U281*1.03</f>
        <v>586651.13630000013</v>
      </c>
    </row>
    <row r="282" spans="1:26" x14ac:dyDescent="0.3">
      <c r="A282" t="s">
        <v>196</v>
      </c>
      <c r="K282" s="3">
        <v>32040</v>
      </c>
      <c r="L282" s="3">
        <v>32400</v>
      </c>
      <c r="M282" s="3">
        <v>38100</v>
      </c>
      <c r="N282" s="3">
        <v>80400</v>
      </c>
      <c r="O282" s="3">
        <v>61071</v>
      </c>
      <c r="P282" s="3">
        <v>75000</v>
      </c>
      <c r="Q282" s="3">
        <v>70000</v>
      </c>
      <c r="R282" s="3">
        <v>93244</v>
      </c>
      <c r="S282" s="3">
        <v>108184</v>
      </c>
      <c r="T282" s="3">
        <v>127000</v>
      </c>
      <c r="U282" s="3">
        <f>T282*1.09</f>
        <v>138430</v>
      </c>
      <c r="V282" s="3">
        <f>U282*1.04</f>
        <v>143967.20000000001</v>
      </c>
    </row>
    <row r="283" spans="1:26" x14ac:dyDescent="0.3">
      <c r="A283" t="s">
        <v>195</v>
      </c>
      <c r="O283" s="3">
        <f>[1]Sheet0!$L$29+0.5*[1]Sheet1!$J$38*0.8</f>
        <v>49592</v>
      </c>
      <c r="P283" s="3">
        <f>[1]Sheet0!$N$29+0.5*[1]Sheet1!$J$38*0.85</f>
        <v>44573.5</v>
      </c>
      <c r="Q283" s="3">
        <f>16899+[1]Sheet1!$J$38*0.5*0.9</f>
        <v>42540</v>
      </c>
      <c r="R283" s="3">
        <v>72488</v>
      </c>
      <c r="S283" s="3">
        <v>86688</v>
      </c>
      <c r="T283" s="3">
        <v>90947</v>
      </c>
      <c r="U283" s="3">
        <v>92098</v>
      </c>
      <c r="V283" s="3">
        <f>U283*1.04</f>
        <v>95781.92</v>
      </c>
    </row>
    <row r="284" spans="1:26" x14ac:dyDescent="0.3">
      <c r="A284" t="s">
        <v>41</v>
      </c>
      <c r="O284">
        <f>P284*0.7</f>
        <v>70467.190499999997</v>
      </c>
      <c r="P284">
        <f>Q284*0.839</f>
        <v>100667.41499999999</v>
      </c>
      <c r="Q284">
        <v>119985</v>
      </c>
      <c r="R284">
        <v>92404</v>
      </c>
      <c r="S284">
        <v>124694</v>
      </c>
      <c r="T284">
        <v>117094</v>
      </c>
      <c r="U284">
        <f>T284*1.02</f>
        <v>119435.88</v>
      </c>
      <c r="V284" s="3">
        <f>U284*1.01</f>
        <v>120630.23880000001</v>
      </c>
    </row>
    <row r="285" spans="1:26" x14ac:dyDescent="0.3">
      <c r="A285" t="s">
        <v>183</v>
      </c>
      <c r="V285" s="3"/>
    </row>
    <row r="286" spans="1:26" x14ac:dyDescent="0.3">
      <c r="A286" s="15" t="s">
        <v>181</v>
      </c>
    </row>
    <row r="287" spans="1:26" x14ac:dyDescent="0.3">
      <c r="A287" t="s">
        <v>38</v>
      </c>
      <c r="J287" s="3"/>
      <c r="K287" s="3">
        <v>78075</v>
      </c>
      <c r="L287" s="3">
        <v>102000</v>
      </c>
      <c r="M287" s="3">
        <v>139434</v>
      </c>
      <c r="N287" s="3">
        <v>122415</v>
      </c>
      <c r="O287" s="3">
        <v>82592</v>
      </c>
      <c r="P287" s="3">
        <v>50604</v>
      </c>
      <c r="Q287" s="3">
        <v>52339</v>
      </c>
      <c r="R287" s="3">
        <v>53224</v>
      </c>
      <c r="S287" s="3">
        <v>54439</v>
      </c>
      <c r="T287" s="3">
        <v>59294</v>
      </c>
      <c r="U287" s="3"/>
      <c r="V287" s="3"/>
    </row>
    <row r="288" spans="1:26" x14ac:dyDescent="0.3">
      <c r="A288" t="s">
        <v>39</v>
      </c>
      <c r="J288" s="3"/>
      <c r="K288" s="3">
        <v>684561</v>
      </c>
      <c r="L288" s="3">
        <v>719284</v>
      </c>
      <c r="M288" s="3">
        <v>840844</v>
      </c>
      <c r="N288" s="3">
        <v>958266</v>
      </c>
      <c r="O288" s="3">
        <v>599075</v>
      </c>
      <c r="P288" s="3">
        <v>392962</v>
      </c>
      <c r="Q288" s="3">
        <v>360705</v>
      </c>
      <c r="R288" s="3">
        <v>371331</v>
      </c>
      <c r="S288" s="3">
        <v>304053</v>
      </c>
      <c r="T288" s="3">
        <v>280772</v>
      </c>
      <c r="V288" s="3"/>
    </row>
    <row r="289" spans="1:24" x14ac:dyDescent="0.3">
      <c r="A289" t="s">
        <v>140</v>
      </c>
      <c r="K289" s="3">
        <v>57920</v>
      </c>
      <c r="L289" s="3">
        <v>49200</v>
      </c>
      <c r="M289" s="3">
        <v>38800</v>
      </c>
      <c r="N289" s="3">
        <v>46300</v>
      </c>
      <c r="O289" s="3">
        <v>29718</v>
      </c>
      <c r="P289" s="3">
        <v>32307</v>
      </c>
      <c r="Q289" s="3">
        <v>27575</v>
      </c>
      <c r="R289" s="3">
        <v>19667</v>
      </c>
      <c r="S289" s="3">
        <v>14606</v>
      </c>
      <c r="T289" s="3">
        <v>17554</v>
      </c>
      <c r="U289" s="3">
        <v>16000</v>
      </c>
      <c r="V289" s="3">
        <v>17000</v>
      </c>
    </row>
    <row r="290" spans="1:24" x14ac:dyDescent="0.3">
      <c r="A290" t="s">
        <v>41</v>
      </c>
      <c r="K290" s="3"/>
      <c r="L290" s="3"/>
      <c r="M290" s="3"/>
      <c r="N290" s="3"/>
      <c r="O290" s="3"/>
      <c r="P290" s="3"/>
      <c r="Q290" s="3">
        <v>119070</v>
      </c>
      <c r="R290" s="3">
        <v>56249</v>
      </c>
      <c r="S290" s="3">
        <v>49825</v>
      </c>
      <c r="T290" s="3">
        <v>47058</v>
      </c>
      <c r="V290" s="3"/>
    </row>
    <row r="291" spans="1:24" x14ac:dyDescent="0.3">
      <c r="A291" t="s">
        <v>183</v>
      </c>
      <c r="V291" s="3"/>
    </row>
    <row r="292" spans="1:24" x14ac:dyDescent="0.3">
      <c r="A292" s="15" t="s">
        <v>182</v>
      </c>
      <c r="V292" s="3"/>
    </row>
    <row r="293" spans="1:24" x14ac:dyDescent="0.3">
      <c r="A293" t="s">
        <v>38</v>
      </c>
      <c r="K293" s="3">
        <v>-49400</v>
      </c>
      <c r="L293" s="3">
        <v>-67650</v>
      </c>
      <c r="M293" s="3">
        <v>-95025</v>
      </c>
      <c r="N293" s="3">
        <v>-74375</v>
      </c>
      <c r="O293" s="3">
        <v>-16658</v>
      </c>
      <c r="P293" s="3">
        <v>19068</v>
      </c>
      <c r="Q293" s="3">
        <v>25760</v>
      </c>
      <c r="R293" s="3">
        <v>33829</v>
      </c>
      <c r="S293" s="3">
        <v>34997</v>
      </c>
      <c r="T293" s="3">
        <v>24497</v>
      </c>
      <c r="U293" s="3">
        <v>28171.55</v>
      </c>
      <c r="V293" s="3">
        <v>29016.696499999998</v>
      </c>
      <c r="X293" s="3"/>
    </row>
    <row r="294" spans="1:24" x14ac:dyDescent="0.3">
      <c r="A294" t="s">
        <v>39</v>
      </c>
      <c r="K294" s="3">
        <v>-629469</v>
      </c>
      <c r="L294" s="3">
        <v>-651273</v>
      </c>
      <c r="M294" s="3">
        <v>-698548</v>
      </c>
      <c r="N294" s="3">
        <v>-731201</v>
      </c>
      <c r="O294" s="3">
        <v>-310643</v>
      </c>
      <c r="P294" s="3">
        <v>-12841</v>
      </c>
      <c r="Q294" s="3">
        <v>42672</v>
      </c>
      <c r="R294" s="3">
        <v>37703</v>
      </c>
      <c r="S294" s="3">
        <v>142553</v>
      </c>
      <c r="T294" s="3">
        <v>251531</v>
      </c>
      <c r="U294" s="3">
        <v>271653.48000000004</v>
      </c>
      <c r="V294" s="3">
        <v>279803.08440000005</v>
      </c>
      <c r="X294" s="3"/>
    </row>
    <row r="295" spans="1:24" x14ac:dyDescent="0.3">
      <c r="A295" t="s">
        <v>196</v>
      </c>
      <c r="K295" s="3">
        <v>-25880</v>
      </c>
      <c r="L295" s="3">
        <v>-16800</v>
      </c>
      <c r="M295" s="3">
        <v>-700</v>
      </c>
      <c r="N295" s="3">
        <v>34100</v>
      </c>
      <c r="O295" s="3">
        <v>31353</v>
      </c>
      <c r="P295" s="3">
        <v>42693</v>
      </c>
      <c r="Q295" s="3">
        <v>42425</v>
      </c>
      <c r="R295" s="3">
        <v>73577</v>
      </c>
      <c r="S295" s="3">
        <v>93578</v>
      </c>
      <c r="T295" s="3">
        <v>109446</v>
      </c>
      <c r="U295" s="3">
        <v>118201.68000000001</v>
      </c>
      <c r="V295" s="3">
        <v>122929.74720000001</v>
      </c>
      <c r="X295" s="3"/>
    </row>
    <row r="296" spans="1:24" x14ac:dyDescent="0.3">
      <c r="A296" t="s">
        <v>195</v>
      </c>
      <c r="K296" s="3"/>
      <c r="L296" s="3"/>
      <c r="M296" s="3"/>
      <c r="N296" s="3"/>
      <c r="O296" s="3">
        <v>19874</v>
      </c>
      <c r="P296" s="3">
        <v>12266.5</v>
      </c>
      <c r="Q296" s="3">
        <v>14965</v>
      </c>
      <c r="R296" s="3">
        <v>52821</v>
      </c>
      <c r="S296" s="3">
        <v>72082</v>
      </c>
      <c r="T296" s="3">
        <v>73393</v>
      </c>
      <c r="U296" s="3">
        <v>76098</v>
      </c>
      <c r="V296" s="3">
        <v>78781.919999999998</v>
      </c>
      <c r="X296" s="3"/>
    </row>
    <row r="297" spans="1:24" x14ac:dyDescent="0.3">
      <c r="A297" t="s">
        <v>41</v>
      </c>
      <c r="K297" s="3"/>
      <c r="L297" s="3"/>
      <c r="M297" s="3"/>
      <c r="N297" s="3"/>
      <c r="O297" s="3">
        <v>-12600</v>
      </c>
      <c r="P297" s="3">
        <v>-5000</v>
      </c>
      <c r="Q297" s="3">
        <v>915</v>
      </c>
      <c r="R297" s="3">
        <v>36155</v>
      </c>
      <c r="S297" s="3">
        <v>74869</v>
      </c>
      <c r="T297" s="3">
        <v>70036</v>
      </c>
      <c r="U297" s="3">
        <v>77039.600000000006</v>
      </c>
      <c r="V297" s="3">
        <v>84743.560000000012</v>
      </c>
      <c r="X297" s="3"/>
    </row>
    <row r="299" spans="1:24" x14ac:dyDescent="0.3">
      <c r="A299" s="15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28.6640625" customWidth="1"/>
  </cols>
  <sheetData>
    <row r="1" spans="1:41" ht="15" x14ac:dyDescent="0.25">
      <c r="A1" t="s">
        <v>45</v>
      </c>
    </row>
    <row r="3" spans="1:41" x14ac:dyDescent="0.3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M3" s="1" t="s">
        <v>199</v>
      </c>
      <c r="AN3" s="1" t="s">
        <v>200</v>
      </c>
      <c r="AO3" s="1" t="s">
        <v>201</v>
      </c>
    </row>
    <row r="4" spans="1:41" ht="15" x14ac:dyDescent="0.25">
      <c r="A4" t="s">
        <v>183</v>
      </c>
    </row>
    <row r="5" spans="1:41" ht="15" x14ac:dyDescent="0.25">
      <c r="A5" t="s">
        <v>37</v>
      </c>
    </row>
    <row r="6" spans="1:41" x14ac:dyDescent="0.3">
      <c r="A6" t="s">
        <v>43</v>
      </c>
    </row>
    <row r="7" spans="1:41" x14ac:dyDescent="0.3">
      <c r="A7" t="s">
        <v>38</v>
      </c>
      <c r="B7" s="2">
        <v>244843</v>
      </c>
      <c r="C7" s="2">
        <v>249484</v>
      </c>
      <c r="D7" s="2">
        <v>254757</v>
      </c>
      <c r="E7" s="2">
        <v>258890</v>
      </c>
      <c r="F7" s="2">
        <v>264021</v>
      </c>
      <c r="G7" s="2">
        <v>268238</v>
      </c>
      <c r="H7" s="2">
        <v>271917</v>
      </c>
      <c r="I7" s="2">
        <v>276631</v>
      </c>
      <c r="J7" s="2">
        <v>279465</v>
      </c>
      <c r="K7" s="2">
        <v>280470</v>
      </c>
      <c r="L7" s="2">
        <v>279626</v>
      </c>
      <c r="M7" s="2">
        <v>276646</v>
      </c>
      <c r="N7" s="2">
        <v>271870</v>
      </c>
      <c r="O7" s="2">
        <v>269882</v>
      </c>
      <c r="P7" s="2">
        <v>268670</v>
      </c>
      <c r="Q7" s="2">
        <v>268612</v>
      </c>
      <c r="R7" s="2">
        <v>269644</v>
      </c>
      <c r="S7" s="2">
        <v>270089</v>
      </c>
      <c r="T7" s="2">
        <v>270520</v>
      </c>
      <c r="U7" s="2">
        <v>270660</v>
      </c>
      <c r="V7" s="2">
        <v>270186</v>
      </c>
      <c r="W7" s="2">
        <v>269727</v>
      </c>
      <c r="X7" s="2">
        <v>267916</v>
      </c>
      <c r="Y7" s="2">
        <v>267318</v>
      </c>
      <c r="Z7" s="2">
        <v>265825</v>
      </c>
      <c r="AA7" s="2">
        <v>263940</v>
      </c>
      <c r="AB7" s="2">
        <v>263770</v>
      </c>
      <c r="AC7" s="2">
        <v>261623</v>
      </c>
      <c r="AD7" s="2">
        <v>262161</v>
      </c>
      <c r="AE7" s="2">
        <v>262139</v>
      </c>
      <c r="AF7" s="2">
        <v>261971</v>
      </c>
      <c r="AG7" s="2">
        <v>262910</v>
      </c>
      <c r="AH7" s="2">
        <v>262282</v>
      </c>
      <c r="AI7" s="2">
        <v>264151</v>
      </c>
      <c r="AJ7" s="2">
        <v>265516</v>
      </c>
      <c r="AK7" s="2">
        <v>265516</v>
      </c>
      <c r="AL7" s="2">
        <v>267320.18122000003</v>
      </c>
      <c r="AM7" s="2">
        <v>269647.20339752012</v>
      </c>
      <c r="AN7" s="2">
        <v>272310.239178274</v>
      </c>
      <c r="AO7" s="2">
        <v>274449.50841725856</v>
      </c>
    </row>
    <row r="8" spans="1:41" x14ac:dyDescent="0.3">
      <c r="A8" t="s">
        <v>39</v>
      </c>
      <c r="B8" s="2">
        <v>43467</v>
      </c>
      <c r="C8" s="2">
        <v>43651</v>
      </c>
      <c r="D8" s="2">
        <v>44516</v>
      </c>
      <c r="E8" s="2">
        <v>44511</v>
      </c>
      <c r="F8" s="2">
        <v>46874</v>
      </c>
      <c r="G8" s="2">
        <v>46197</v>
      </c>
      <c r="H8" s="2">
        <v>45389</v>
      </c>
      <c r="I8" s="2">
        <v>47431</v>
      </c>
      <c r="J8" s="2">
        <v>46432</v>
      </c>
      <c r="K8" s="2">
        <v>45788</v>
      </c>
      <c r="L8" s="2">
        <v>45711</v>
      </c>
      <c r="M8" s="2">
        <v>43850</v>
      </c>
      <c r="N8" s="2">
        <v>43754</v>
      </c>
      <c r="O8" s="2">
        <v>43186</v>
      </c>
      <c r="P8" s="2">
        <v>42420</v>
      </c>
      <c r="Q8" s="2">
        <v>42133</v>
      </c>
      <c r="R8" s="2">
        <v>42971</v>
      </c>
      <c r="S8" s="2">
        <v>42704</v>
      </c>
      <c r="T8" s="2">
        <v>43319</v>
      </c>
      <c r="U8" s="2">
        <v>43147</v>
      </c>
      <c r="V8" s="2">
        <v>43586</v>
      </c>
      <c r="W8" s="2">
        <v>44255</v>
      </c>
      <c r="X8" s="2">
        <v>44059</v>
      </c>
      <c r="Y8" s="2">
        <v>44699</v>
      </c>
      <c r="Z8" s="2">
        <v>44171</v>
      </c>
      <c r="AA8" s="2">
        <v>44584</v>
      </c>
      <c r="AB8" s="2">
        <v>44019</v>
      </c>
      <c r="AC8" s="2">
        <v>44087</v>
      </c>
      <c r="AD8" s="2">
        <v>43956</v>
      </c>
      <c r="AE8" s="2">
        <v>43982</v>
      </c>
      <c r="AF8" s="2">
        <v>46066</v>
      </c>
      <c r="AG8" s="2">
        <v>45405</v>
      </c>
      <c r="AH8" s="2">
        <v>46168</v>
      </c>
      <c r="AI8" s="2">
        <v>46717</v>
      </c>
      <c r="AJ8" s="2">
        <v>47695</v>
      </c>
      <c r="AK8" s="2">
        <v>48187</v>
      </c>
      <c r="AL8" s="2">
        <v>49213</v>
      </c>
      <c r="AM8" s="2">
        <v>50131</v>
      </c>
      <c r="AN8" s="2">
        <f>AJ8*1.097</f>
        <v>52321.415000000001</v>
      </c>
      <c r="AO8" s="2">
        <f>AK8*1.065</f>
        <v>51319.154999999999</v>
      </c>
    </row>
    <row r="9" spans="1:41" x14ac:dyDescent="0.3">
      <c r="A9" t="s">
        <v>40</v>
      </c>
      <c r="B9" s="2">
        <v>43836.618999999999</v>
      </c>
      <c r="C9" s="2">
        <v>44243.894999999997</v>
      </c>
      <c r="D9" s="2">
        <v>44168.07</v>
      </c>
      <c r="E9" s="2">
        <v>44492.654999999999</v>
      </c>
      <c r="F9" s="2">
        <v>44990.027000000002</v>
      </c>
      <c r="G9" s="2">
        <v>45166.214</v>
      </c>
      <c r="H9" s="2">
        <v>45244.857000000004</v>
      </c>
      <c r="I9" s="2">
        <v>45744.536999999997</v>
      </c>
      <c r="J9" s="2">
        <v>45757.836000000003</v>
      </c>
      <c r="K9" s="2">
        <v>45523.555</v>
      </c>
      <c r="L9" s="2">
        <v>45417.828000000001</v>
      </c>
      <c r="M9" s="2">
        <v>44807.391000000003</v>
      </c>
      <c r="N9" s="2">
        <v>43776.684000000001</v>
      </c>
      <c r="O9" s="2">
        <v>43835.502999999997</v>
      </c>
      <c r="P9" s="2">
        <v>44245.728999999999</v>
      </c>
      <c r="Q9" s="2">
        <v>44243.237000000001</v>
      </c>
      <c r="R9" s="2">
        <v>44665.167000000001</v>
      </c>
      <c r="S9" s="2">
        <v>44914.766000000003</v>
      </c>
      <c r="T9" s="2">
        <v>44995.508999999998</v>
      </c>
      <c r="U9" s="2">
        <v>44869.328000000001</v>
      </c>
      <c r="V9" s="2">
        <v>44531.943999999996</v>
      </c>
      <c r="W9" s="2">
        <v>44329.388000000006</v>
      </c>
      <c r="X9" s="2">
        <v>43999.955000000002</v>
      </c>
      <c r="Y9" s="2">
        <v>43305.290999999976</v>
      </c>
      <c r="Z9" s="2">
        <v>43117.684999999998</v>
      </c>
      <c r="AA9" s="2">
        <v>42526.90800000001</v>
      </c>
      <c r="AB9" s="2">
        <v>42058.597000000002</v>
      </c>
      <c r="AC9" s="2">
        <v>41366.945999999996</v>
      </c>
      <c r="AD9" s="2">
        <v>41500.775000000001</v>
      </c>
      <c r="AE9" s="2">
        <v>41787.565000000002</v>
      </c>
      <c r="AF9" s="2">
        <v>41737.057999999997</v>
      </c>
      <c r="AG9" s="2">
        <v>42133.982000000004</v>
      </c>
      <c r="AH9" s="2">
        <v>41923.29</v>
      </c>
      <c r="AI9" s="2">
        <v>42148.216999999997</v>
      </c>
      <c r="AJ9" s="2">
        <v>42226.341</v>
      </c>
      <c r="AK9" s="2">
        <v>42375.658000000003</v>
      </c>
      <c r="AL9" s="2">
        <v>42580.758000000002</v>
      </c>
      <c r="AM9" s="2">
        <v>42802.557000000001</v>
      </c>
      <c r="AN9" s="2">
        <v>42812.27</v>
      </c>
      <c r="AO9" s="2">
        <f>AK9*1.01</f>
        <v>42799.414580000004</v>
      </c>
    </row>
    <row r="10" spans="1:41" x14ac:dyDescent="0.3">
      <c r="A10" t="s">
        <v>41</v>
      </c>
      <c r="B10" s="2">
        <v>59956.129284379531</v>
      </c>
      <c r="C10" s="2">
        <v>60067.27870712593</v>
      </c>
      <c r="D10" s="2">
        <v>60679.128739080712</v>
      </c>
      <c r="E10" s="2">
        <v>62246.704042157719</v>
      </c>
      <c r="F10" s="2">
        <v>61657.34633964939</v>
      </c>
      <c r="G10" s="2">
        <v>63386.919249487983</v>
      </c>
      <c r="H10" s="2">
        <v>63312.324871781988</v>
      </c>
      <c r="I10" s="2">
        <v>62810.441469337609</v>
      </c>
      <c r="J10" s="2">
        <v>63277.401540318948</v>
      </c>
      <c r="K10" s="2">
        <v>62766.17864211525</v>
      </c>
      <c r="L10" s="2">
        <v>62367.676514144827</v>
      </c>
      <c r="M10" s="2">
        <v>61655.703068434152</v>
      </c>
      <c r="N10" s="2">
        <v>58785.022416404805</v>
      </c>
      <c r="O10" s="2">
        <v>60321.419316346874</v>
      </c>
      <c r="P10" s="2">
        <v>60066.841496858535</v>
      </c>
      <c r="Q10" s="2">
        <v>59990.122986930321</v>
      </c>
      <c r="R10" s="2">
        <v>58983.850024423358</v>
      </c>
      <c r="S10" s="2">
        <v>57371.615336610346</v>
      </c>
      <c r="T10" s="2">
        <v>55426.189302042811</v>
      </c>
      <c r="U10" s="2">
        <v>54617.619563986773</v>
      </c>
      <c r="V10" s="2">
        <v>53124.811160796431</v>
      </c>
      <c r="W10" s="2">
        <v>52316.123876053236</v>
      </c>
      <c r="X10" s="2">
        <v>51210.487188978652</v>
      </c>
      <c r="Y10" s="2">
        <v>49675.549600451137</v>
      </c>
      <c r="Z10" s="2">
        <v>49173.427177835467</v>
      </c>
      <c r="AA10" s="2">
        <v>48307.976754995063</v>
      </c>
      <c r="AB10" s="2">
        <v>47831.906461074046</v>
      </c>
      <c r="AC10" s="2">
        <v>47354.228608047742</v>
      </c>
      <c r="AD10" s="2">
        <v>46080.527548923128</v>
      </c>
      <c r="AE10" s="2">
        <v>46067.745148233938</v>
      </c>
      <c r="AF10" s="2">
        <v>46144.982949385092</v>
      </c>
      <c r="AG10" s="2">
        <v>46017.715268930697</v>
      </c>
      <c r="AH10" s="2">
        <v>46287.003416829299</v>
      </c>
      <c r="AI10" s="2">
        <v>46168.517692027162</v>
      </c>
      <c r="AJ10" s="2">
        <v>46710.139568138737</v>
      </c>
      <c r="AK10" s="2">
        <v>46459.58680081019</v>
      </c>
      <c r="AL10" s="2">
        <f>AH10*0.97</f>
        <v>44898.393314324421</v>
      </c>
      <c r="AM10" s="2">
        <f>AI10*0.98</f>
        <v>45245.147338186616</v>
      </c>
      <c r="AN10" s="2">
        <v>46191.352295250523</v>
      </c>
      <c r="AO10" s="2">
        <f>AK10*1.01</f>
        <v>46924.182668818292</v>
      </c>
    </row>
    <row r="11" spans="1:41" x14ac:dyDescent="0.3">
      <c r="A11" t="s">
        <v>42</v>
      </c>
      <c r="B11" s="2">
        <v>2336988.3115676357</v>
      </c>
      <c r="C11" s="2">
        <v>2361435.2591992342</v>
      </c>
      <c r="D11" s="2">
        <v>2346797.9599756678</v>
      </c>
      <c r="E11" s="2">
        <v>2384650.5195457251</v>
      </c>
      <c r="F11" s="2">
        <v>2418826.8448566101</v>
      </c>
      <c r="G11" s="2">
        <v>2435465.5444329684</v>
      </c>
      <c r="H11" s="2">
        <v>2419125.7938696914</v>
      </c>
      <c r="I11" s="2">
        <v>2443013.9166619028</v>
      </c>
      <c r="J11" s="2">
        <v>2463997.0346177723</v>
      </c>
      <c r="K11" s="2">
        <v>2475165.7790395543</v>
      </c>
      <c r="L11" s="2">
        <v>2434537.8447904694</v>
      </c>
      <c r="M11" s="2">
        <v>2391152.6073196051</v>
      </c>
      <c r="N11" s="2">
        <v>2325191.6395934522</v>
      </c>
      <c r="O11" s="2">
        <v>2328212.5682276618</v>
      </c>
      <c r="P11" s="2">
        <v>2327990.8071304681</v>
      </c>
      <c r="Q11" s="2">
        <v>2341644.9359077904</v>
      </c>
      <c r="R11" s="2">
        <v>2350896.4140541297</v>
      </c>
      <c r="S11" s="2">
        <v>2384900.256332458</v>
      </c>
      <c r="T11" s="2">
        <v>2382706.1556233745</v>
      </c>
      <c r="U11" s="2">
        <v>2392839.771694399</v>
      </c>
      <c r="V11" s="2">
        <v>2420824.6009778879</v>
      </c>
      <c r="W11" s="2">
        <v>2431704.264171436</v>
      </c>
      <c r="X11" s="2">
        <v>2416722.7444315152</v>
      </c>
      <c r="Y11" s="2">
        <v>2397025.1824866775</v>
      </c>
      <c r="Z11" s="2">
        <v>2416323.35992576</v>
      </c>
      <c r="AA11" s="2">
        <v>2403785.0113912779</v>
      </c>
      <c r="AB11" s="2">
        <v>2390837.6825058409</v>
      </c>
      <c r="AC11" s="2">
        <v>2372944.5850724615</v>
      </c>
      <c r="AD11" s="2">
        <v>2374349.0910365307</v>
      </c>
      <c r="AE11" s="2">
        <v>2395050.8196817222</v>
      </c>
      <c r="AF11" s="2">
        <v>2395957.9146518032</v>
      </c>
      <c r="AG11" s="2">
        <v>2381175.6021129745</v>
      </c>
      <c r="AH11" s="2">
        <v>2400347.7280582581</v>
      </c>
      <c r="AI11" s="2">
        <v>2409279.6807684689</v>
      </c>
      <c r="AJ11" s="2">
        <v>2414833.1397160394</v>
      </c>
      <c r="AK11" s="2">
        <v>2402200.1074886606</v>
      </c>
      <c r="AL11" s="2">
        <v>2427128.3348828238</v>
      </c>
      <c r="AM11" s="2">
        <v>2445102.1974570635</v>
      </c>
      <c r="AN11" s="2">
        <v>2459931.4106777483</v>
      </c>
      <c r="AO11" s="2">
        <f>AN11*1.005</f>
        <v>2472231.0677311369</v>
      </c>
    </row>
    <row r="12" spans="1:41" x14ac:dyDescent="0.3">
      <c r="R12" s="3"/>
      <c r="AO12" s="3"/>
    </row>
    <row r="13" spans="1:41" ht="15" x14ac:dyDescent="0.25">
      <c r="A13" t="s">
        <v>145</v>
      </c>
    </row>
    <row r="14" spans="1:41" ht="15" x14ac:dyDescent="0.25">
      <c r="A14" t="s">
        <v>38</v>
      </c>
    </row>
    <row r="15" spans="1:41" x14ac:dyDescent="0.3">
      <c r="A15" t="s">
        <v>143</v>
      </c>
      <c r="B15">
        <v>40972</v>
      </c>
      <c r="C15">
        <v>41098</v>
      </c>
      <c r="D15">
        <v>40741</v>
      </c>
      <c r="E15">
        <v>41887</v>
      </c>
      <c r="F15">
        <v>42961</v>
      </c>
      <c r="G15">
        <v>42901</v>
      </c>
      <c r="H15">
        <v>42342</v>
      </c>
      <c r="I15">
        <v>42926</v>
      </c>
      <c r="J15">
        <v>43308</v>
      </c>
      <c r="K15">
        <v>40824</v>
      </c>
      <c r="L15">
        <v>41450</v>
      </c>
      <c r="M15">
        <v>38735</v>
      </c>
      <c r="N15">
        <v>38351</v>
      </c>
      <c r="O15">
        <v>37468</v>
      </c>
      <c r="P15">
        <v>36992</v>
      </c>
      <c r="Q15">
        <v>37082</v>
      </c>
      <c r="R15">
        <v>35556</v>
      </c>
      <c r="S15">
        <v>36084</v>
      </c>
      <c r="T15">
        <v>36033</v>
      </c>
      <c r="U15">
        <v>36109</v>
      </c>
      <c r="V15">
        <v>35629</v>
      </c>
      <c r="W15">
        <v>37004</v>
      </c>
      <c r="X15">
        <v>36020</v>
      </c>
      <c r="Y15">
        <v>36359</v>
      </c>
      <c r="Z15">
        <v>35760</v>
      </c>
      <c r="AA15">
        <v>38932</v>
      </c>
      <c r="AB15">
        <v>36063</v>
      </c>
      <c r="AC15">
        <v>35236</v>
      </c>
      <c r="AD15">
        <v>36021</v>
      </c>
      <c r="AE15">
        <v>35016</v>
      </c>
      <c r="AF15">
        <v>37574</v>
      </c>
      <c r="AG15">
        <v>35726</v>
      </c>
      <c r="AH15">
        <v>37210</v>
      </c>
      <c r="AI15">
        <v>37140</v>
      </c>
      <c r="AJ15">
        <v>38383</v>
      </c>
      <c r="AK15">
        <v>39728</v>
      </c>
      <c r="AL15">
        <v>39606</v>
      </c>
      <c r="AM15">
        <v>41003</v>
      </c>
    </row>
    <row r="16" spans="1:41" x14ac:dyDescent="0.3">
      <c r="A16" t="s">
        <v>144</v>
      </c>
      <c r="B16">
        <v>38117</v>
      </c>
      <c r="C16">
        <v>38500</v>
      </c>
      <c r="D16">
        <v>39643</v>
      </c>
      <c r="E16">
        <v>39171</v>
      </c>
      <c r="F16">
        <v>41721</v>
      </c>
      <c r="G16">
        <v>42566</v>
      </c>
      <c r="H16">
        <v>42204</v>
      </c>
      <c r="I16">
        <v>43920</v>
      </c>
      <c r="J16">
        <v>42708</v>
      </c>
      <c r="K16">
        <v>42702</v>
      </c>
      <c r="L16">
        <v>42213</v>
      </c>
      <c r="M16">
        <v>42537</v>
      </c>
      <c r="N16">
        <v>42635</v>
      </c>
      <c r="O16">
        <v>42217</v>
      </c>
      <c r="P16">
        <v>41457</v>
      </c>
      <c r="Q16">
        <v>42015</v>
      </c>
      <c r="R16">
        <v>43241</v>
      </c>
      <c r="S16">
        <v>44265</v>
      </c>
      <c r="T16">
        <v>45937</v>
      </c>
      <c r="U16">
        <v>45649</v>
      </c>
      <c r="V16">
        <v>45621</v>
      </c>
      <c r="W16">
        <v>45414</v>
      </c>
      <c r="X16">
        <v>45919</v>
      </c>
      <c r="Y16">
        <v>45920</v>
      </c>
      <c r="Z16">
        <v>46974</v>
      </c>
      <c r="AA16">
        <v>46239</v>
      </c>
      <c r="AB16">
        <v>45617</v>
      </c>
      <c r="AC16">
        <v>47924</v>
      </c>
      <c r="AD16">
        <v>47014</v>
      </c>
      <c r="AE16">
        <v>47581</v>
      </c>
      <c r="AF16">
        <v>47784</v>
      </c>
      <c r="AG16">
        <v>48998</v>
      </c>
      <c r="AH16">
        <v>50454</v>
      </c>
      <c r="AI16">
        <v>53119</v>
      </c>
      <c r="AJ16">
        <v>55218</v>
      </c>
      <c r="AK16">
        <v>55753</v>
      </c>
      <c r="AL16">
        <v>57416</v>
      </c>
      <c r="AM16">
        <v>60496</v>
      </c>
    </row>
    <row r="17" spans="1:41" ht="15" x14ac:dyDescent="0.25">
      <c r="A17" t="s">
        <v>39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</row>
    <row r="18" spans="1:41" x14ac:dyDescent="0.3">
      <c r="A18" t="s">
        <v>143</v>
      </c>
      <c r="B18">
        <v>335285</v>
      </c>
      <c r="C18">
        <v>342496</v>
      </c>
      <c r="D18">
        <v>346039</v>
      </c>
      <c r="E18">
        <v>354107</v>
      </c>
      <c r="F18">
        <v>362602</v>
      </c>
      <c r="G18" s="3">
        <v>369543</v>
      </c>
      <c r="H18" s="3">
        <v>373831</v>
      </c>
      <c r="I18" s="3">
        <v>382184</v>
      </c>
      <c r="J18" s="3">
        <v>384558</v>
      </c>
      <c r="K18" s="3">
        <v>386580</v>
      </c>
      <c r="L18" s="3">
        <v>378963</v>
      </c>
      <c r="M18" s="3">
        <v>363107</v>
      </c>
      <c r="N18" s="3">
        <v>335664</v>
      </c>
      <c r="O18" s="3">
        <v>332211</v>
      </c>
      <c r="P18" s="3">
        <v>339749</v>
      </c>
      <c r="Q18" s="3">
        <v>340894</v>
      </c>
      <c r="R18" s="3">
        <v>341441</v>
      </c>
      <c r="S18" s="3">
        <v>347875</v>
      </c>
      <c r="T18" s="3">
        <v>346741</v>
      </c>
      <c r="U18" s="3">
        <v>348915</v>
      </c>
      <c r="V18" s="3">
        <v>350712</v>
      </c>
      <c r="W18" s="3">
        <v>349076</v>
      </c>
      <c r="X18" s="3">
        <v>347001</v>
      </c>
      <c r="Y18" s="3">
        <v>343197</v>
      </c>
      <c r="Z18" s="3">
        <v>340105</v>
      </c>
      <c r="AA18" s="3">
        <v>337329</v>
      </c>
      <c r="AB18" s="3">
        <v>337210</v>
      </c>
      <c r="AC18" s="3">
        <v>327434</v>
      </c>
      <c r="AD18" s="3">
        <v>325131</v>
      </c>
      <c r="AE18" s="3">
        <v>326837</v>
      </c>
      <c r="AF18" s="3">
        <v>328391</v>
      </c>
      <c r="AG18" s="3">
        <v>328381</v>
      </c>
      <c r="AH18" s="3">
        <v>331445</v>
      </c>
      <c r="AI18" s="3">
        <v>335429</v>
      </c>
      <c r="AJ18" s="3">
        <v>340149</v>
      </c>
      <c r="AK18" s="3">
        <v>340106</v>
      </c>
      <c r="AL18" s="3">
        <v>342617.61374399997</v>
      </c>
      <c r="AM18" s="3">
        <v>343942.48211148742</v>
      </c>
      <c r="AN18" s="3">
        <v>348075.08465819433</v>
      </c>
      <c r="AO18" s="3">
        <v>352328.54486104567</v>
      </c>
    </row>
    <row r="19" spans="1:41" x14ac:dyDescent="0.3">
      <c r="A19" t="s">
        <v>144</v>
      </c>
      <c r="B19">
        <v>61260</v>
      </c>
      <c r="C19">
        <v>62262</v>
      </c>
      <c r="D19">
        <v>62002</v>
      </c>
      <c r="E19">
        <v>65179</v>
      </c>
      <c r="F19">
        <v>68309</v>
      </c>
      <c r="G19" s="3">
        <v>68547</v>
      </c>
      <c r="H19" s="3">
        <v>69780</v>
      </c>
      <c r="I19" s="3">
        <v>71215</v>
      </c>
      <c r="J19" s="3">
        <v>71167</v>
      </c>
      <c r="K19" s="3">
        <v>72788</v>
      </c>
      <c r="L19" s="3">
        <v>72765</v>
      </c>
      <c r="M19" s="3">
        <v>65869</v>
      </c>
      <c r="N19" s="3">
        <v>59498</v>
      </c>
      <c r="O19" s="3">
        <v>60401</v>
      </c>
      <c r="P19" s="3">
        <v>62145</v>
      </c>
      <c r="Q19" s="3">
        <v>62614</v>
      </c>
      <c r="R19" s="3">
        <v>65103</v>
      </c>
      <c r="S19" s="3">
        <v>67532</v>
      </c>
      <c r="T19" s="3">
        <v>69919</v>
      </c>
      <c r="U19" s="3">
        <v>73293</v>
      </c>
      <c r="V19" s="3">
        <v>77070</v>
      </c>
      <c r="W19" s="3">
        <v>76219</v>
      </c>
      <c r="X19" s="3">
        <v>77817</v>
      </c>
      <c r="Y19" s="3">
        <v>78469</v>
      </c>
      <c r="Z19" s="3">
        <v>79288</v>
      </c>
      <c r="AA19" s="3">
        <v>77985</v>
      </c>
      <c r="AB19" s="3">
        <v>81082</v>
      </c>
      <c r="AC19" s="3">
        <v>81527</v>
      </c>
      <c r="AD19" s="3">
        <v>79856</v>
      </c>
      <c r="AE19" s="3">
        <v>83868</v>
      </c>
      <c r="AF19" s="3">
        <v>83916</v>
      </c>
      <c r="AG19" s="3">
        <v>83433</v>
      </c>
      <c r="AH19" s="3">
        <v>82937</v>
      </c>
      <c r="AI19" s="3">
        <v>82960</v>
      </c>
      <c r="AJ19" s="3">
        <v>86677</v>
      </c>
      <c r="AK19" s="3">
        <v>86842.379715999996</v>
      </c>
      <c r="AL19" s="3">
        <v>87776.63003698473</v>
      </c>
      <c r="AM19" s="3">
        <v>89041.66682907776</v>
      </c>
      <c r="AN19" s="3">
        <v>91497.792166891042</v>
      </c>
      <c r="AO19" s="3">
        <v>92595.765672893729</v>
      </c>
    </row>
    <row r="20" spans="1:41" ht="15" x14ac:dyDescent="0.25">
      <c r="A20" t="s">
        <v>40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</row>
    <row r="21" spans="1:41" x14ac:dyDescent="0.3">
      <c r="A21" t="s">
        <v>143</v>
      </c>
      <c r="B21">
        <v>43797.5</v>
      </c>
      <c r="C21">
        <v>43676.6</v>
      </c>
      <c r="D21">
        <v>43645.7</v>
      </c>
      <c r="E21">
        <v>43708.3</v>
      </c>
      <c r="F21">
        <v>44154.399999999994</v>
      </c>
      <c r="G21" s="3">
        <v>44459.299999999996</v>
      </c>
      <c r="H21" s="3">
        <v>44623</v>
      </c>
      <c r="I21" s="3">
        <v>45157.5</v>
      </c>
      <c r="J21" s="3">
        <v>44952.6</v>
      </c>
      <c r="K21" s="3">
        <v>45009</v>
      </c>
      <c r="L21" s="3">
        <v>45174.600000000006</v>
      </c>
      <c r="M21" s="3">
        <v>44745.7</v>
      </c>
      <c r="N21" s="3">
        <v>43101.599999999999</v>
      </c>
      <c r="O21" s="3">
        <v>43088.7</v>
      </c>
      <c r="P21" s="3">
        <v>43947.1</v>
      </c>
      <c r="Q21" s="3">
        <v>43775.6</v>
      </c>
      <c r="R21" s="3">
        <v>43689.299999999996</v>
      </c>
      <c r="S21" s="3">
        <v>44094</v>
      </c>
      <c r="T21" s="3">
        <v>43636.299999999996</v>
      </c>
      <c r="U21" s="3">
        <v>43877.299999999996</v>
      </c>
      <c r="V21" s="3">
        <v>42243.1</v>
      </c>
      <c r="W21" s="3">
        <v>41802.9</v>
      </c>
      <c r="X21" s="3">
        <v>41488</v>
      </c>
      <c r="Y21" s="3">
        <v>39696.300000000003</v>
      </c>
      <c r="Z21" s="3">
        <v>39667.4</v>
      </c>
      <c r="AA21" s="3">
        <v>39566.240099999995</v>
      </c>
      <c r="AB21" s="3">
        <v>39294.574000000001</v>
      </c>
      <c r="AC21" s="3">
        <v>37768.6158</v>
      </c>
      <c r="AD21" s="3">
        <v>38052.757799999999</v>
      </c>
      <c r="AE21" s="3">
        <v>38694.432094799995</v>
      </c>
      <c r="AF21" s="3">
        <v>38847.492992</v>
      </c>
      <c r="AG21" s="3">
        <v>38112.329615399998</v>
      </c>
      <c r="AH21" s="3">
        <v>38693.981113799993</v>
      </c>
      <c r="AI21" s="3">
        <v>39267.577949735198</v>
      </c>
      <c r="AJ21" s="3">
        <v>39748.015950579196</v>
      </c>
      <c r="AK21" s="3">
        <v>38702.876722686</v>
      </c>
      <c r="AL21" s="3">
        <v>43303.108</v>
      </c>
      <c r="AM21" s="3">
        <v>43840.834000000003</v>
      </c>
      <c r="AN21" s="3">
        <v>43642.259999999995</v>
      </c>
    </row>
    <row r="22" spans="1:41" x14ac:dyDescent="0.3">
      <c r="A22" t="s">
        <v>144</v>
      </c>
      <c r="B22">
        <v>11939.4</v>
      </c>
      <c r="C22">
        <v>12308.4</v>
      </c>
      <c r="D22">
        <v>12600.9</v>
      </c>
      <c r="E22">
        <v>12863.9</v>
      </c>
      <c r="F22">
        <v>13148</v>
      </c>
      <c r="G22" s="3">
        <v>13282.8</v>
      </c>
      <c r="H22" s="3">
        <v>13466.4</v>
      </c>
      <c r="I22" s="3">
        <v>13566.1</v>
      </c>
      <c r="J22" s="3">
        <v>13820.1</v>
      </c>
      <c r="K22" s="3">
        <v>13647.7</v>
      </c>
      <c r="L22" s="3">
        <v>13578.5</v>
      </c>
      <c r="M22" s="3">
        <v>12367.6</v>
      </c>
      <c r="N22" s="3">
        <v>11241.7</v>
      </c>
      <c r="O22" s="3">
        <v>11657.1</v>
      </c>
      <c r="P22" s="3">
        <v>12362.6</v>
      </c>
      <c r="Q22" s="3">
        <v>12320.1</v>
      </c>
      <c r="R22" s="3">
        <v>12311.8</v>
      </c>
      <c r="S22" s="3">
        <v>12772.2</v>
      </c>
      <c r="T22" s="3">
        <v>13404.3</v>
      </c>
      <c r="U22" s="3">
        <v>13275.9</v>
      </c>
      <c r="V22" s="3">
        <v>13350.8</v>
      </c>
      <c r="W22" s="3">
        <v>13896.3</v>
      </c>
      <c r="X22" s="3">
        <v>14298.7</v>
      </c>
      <c r="Y22" s="3">
        <v>14148.8</v>
      </c>
      <c r="Z22" s="3">
        <v>14401.7</v>
      </c>
      <c r="AA22" s="3">
        <v>14396.566800000001</v>
      </c>
      <c r="AB22" s="3">
        <v>14641.8688</v>
      </c>
      <c r="AC22" s="3">
        <v>14162.948799999998</v>
      </c>
      <c r="AD22" s="3">
        <v>14732.9391</v>
      </c>
      <c r="AE22" s="3">
        <v>15404.326476000002</v>
      </c>
      <c r="AF22" s="3">
        <v>15710.7252224</v>
      </c>
      <c r="AG22" s="3">
        <v>15437.614191999999</v>
      </c>
      <c r="AH22" s="3">
        <v>15219.126090299998</v>
      </c>
      <c r="AI22" s="3">
        <v>15712.413005520002</v>
      </c>
      <c r="AJ22" s="3">
        <v>16166.336253849599</v>
      </c>
      <c r="AK22" s="3">
        <v>16194.057287407997</v>
      </c>
      <c r="AL22" s="3">
        <v>17947.148000000001</v>
      </c>
      <c r="AM22" s="3">
        <v>18516.149000000001</v>
      </c>
      <c r="AN22" s="3">
        <v>18128.13</v>
      </c>
    </row>
    <row r="23" spans="1:41" ht="15" x14ac:dyDescent="0.25">
      <c r="A23" t="s">
        <v>41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</row>
    <row r="24" spans="1:41" x14ac:dyDescent="0.3">
      <c r="A24" t="s">
        <v>143</v>
      </c>
      <c r="B24">
        <v>86406.934347681512</v>
      </c>
      <c r="C24">
        <v>85166.447822372895</v>
      </c>
      <c r="D24">
        <v>85869.64567496872</v>
      </c>
      <c r="E24">
        <v>88744.919386520953</v>
      </c>
      <c r="F24">
        <v>90708.652664129055</v>
      </c>
      <c r="G24" s="3">
        <v>92065.00254925093</v>
      </c>
      <c r="H24" s="3">
        <v>94812.569369269127</v>
      </c>
      <c r="I24" s="3">
        <v>93516.217741860455</v>
      </c>
      <c r="J24" s="3">
        <v>94790.983944614505</v>
      </c>
      <c r="K24" s="3">
        <v>95173.100560270424</v>
      </c>
      <c r="L24" s="3">
        <v>92069.20519101579</v>
      </c>
      <c r="M24" s="3">
        <v>90301.685171146033</v>
      </c>
      <c r="N24" s="3">
        <v>82810.846142779366</v>
      </c>
      <c r="O24" s="3">
        <v>83883.523480991251</v>
      </c>
      <c r="P24" s="3">
        <v>85017.064271972049</v>
      </c>
      <c r="Q24" s="3">
        <v>86147.620130320938</v>
      </c>
      <c r="R24" s="3">
        <v>83080.706685703175</v>
      </c>
      <c r="S24" s="3">
        <v>80002.668519671031</v>
      </c>
      <c r="T24" s="3">
        <v>77014.094095882945</v>
      </c>
      <c r="U24" s="3">
        <v>75083.307286518189</v>
      </c>
      <c r="V24" s="3">
        <v>74186.667199330317</v>
      </c>
      <c r="W24" s="3">
        <v>72165.433418163302</v>
      </c>
      <c r="X24" s="3">
        <v>70338.131021506008</v>
      </c>
      <c r="Y24" s="3">
        <v>66607.007251257601</v>
      </c>
      <c r="Z24" s="3">
        <v>66254.548132142765</v>
      </c>
      <c r="AA24" s="3">
        <v>64466.899426236698</v>
      </c>
      <c r="AB24" s="3">
        <v>62582.722091248404</v>
      </c>
      <c r="AC24" s="3">
        <v>63704.251078657464</v>
      </c>
      <c r="AD24" s="3">
        <v>62409.727115218411</v>
      </c>
      <c r="AE24" s="3">
        <v>61235.331039085911</v>
      </c>
      <c r="AF24" s="3">
        <v>61841.174438329093</v>
      </c>
      <c r="AG24" s="3">
        <v>60263.273829940968</v>
      </c>
      <c r="AH24" s="3">
        <v>61448.818827682015</v>
      </c>
      <c r="AI24" s="3">
        <v>62686.878840168443</v>
      </c>
      <c r="AJ24" s="3">
        <v>62417.929311025218</v>
      </c>
      <c r="AK24" s="3">
        <v>64439.455673910816</v>
      </c>
      <c r="AL24" s="3">
        <v>62177.452140004687</v>
      </c>
      <c r="AM24" s="3">
        <v>62618.79757558323</v>
      </c>
      <c r="AN24">
        <v>62928.841443954254</v>
      </c>
      <c r="AO24">
        <v>63532.489617274761</v>
      </c>
    </row>
    <row r="25" spans="1:41" x14ac:dyDescent="0.3">
      <c r="A25" t="s">
        <v>144</v>
      </c>
      <c r="B25" s="14">
        <v>12219.949176905147</v>
      </c>
      <c r="C25" s="14">
        <v>12796.899347393177</v>
      </c>
      <c r="D25" s="14">
        <v>13413.848036640249</v>
      </c>
      <c r="E25" s="14">
        <v>12977.891828814951</v>
      </c>
      <c r="F25" s="14">
        <v>13243.040165727278</v>
      </c>
      <c r="G25" s="3">
        <v>13700.4793711077</v>
      </c>
      <c r="H25" s="3">
        <v>14781.177523694836</v>
      </c>
      <c r="I25" s="3">
        <v>14690.228680912904</v>
      </c>
      <c r="J25" s="3">
        <v>14571.478835061829</v>
      </c>
      <c r="K25" s="3">
        <v>15089.433357801357</v>
      </c>
      <c r="L25" s="3">
        <v>15471.924563855862</v>
      </c>
      <c r="M25" s="3">
        <v>13259.122102313882</v>
      </c>
      <c r="N25" s="3">
        <v>12555.69187038249</v>
      </c>
      <c r="O25" s="3">
        <v>12089.820248311129</v>
      </c>
      <c r="P25" s="3">
        <v>11723.237835456264</v>
      </c>
      <c r="Q25" s="3">
        <v>11431.710226738478</v>
      </c>
      <c r="R25" s="3">
        <v>12481.829443935654</v>
      </c>
      <c r="S25" s="3">
        <v>12620.830540543231</v>
      </c>
      <c r="T25" s="3">
        <v>11917.308341631047</v>
      </c>
      <c r="U25" s="3">
        <v>12819.676122787976</v>
      </c>
      <c r="V25" s="3">
        <v>12471.363346105067</v>
      </c>
      <c r="W25" s="3">
        <v>12552.551929820022</v>
      </c>
      <c r="X25" s="3">
        <v>12555.451243677808</v>
      </c>
      <c r="Y25" s="3">
        <v>12763.518429155683</v>
      </c>
      <c r="Z25" s="3">
        <v>12703.386926265299</v>
      </c>
      <c r="AA25" s="3">
        <v>12364.469905518226</v>
      </c>
      <c r="AB25" s="3">
        <v>12697.523084266391</v>
      </c>
      <c r="AC25" s="3">
        <v>13059.197781313276</v>
      </c>
      <c r="AD25" s="3">
        <v>12761.736499360672</v>
      </c>
      <c r="AE25" s="3">
        <v>12924.496533662114</v>
      </c>
      <c r="AF25" s="3">
        <v>13164.204955522164</v>
      </c>
      <c r="AG25" s="3">
        <v>12738.750272934321</v>
      </c>
      <c r="AH25" s="3">
        <v>13752.56706339136</v>
      </c>
      <c r="AI25" s="3">
        <v>14080.373177623809</v>
      </c>
      <c r="AJ25" s="3">
        <v>14246.115978448512</v>
      </c>
      <c r="AK25" s="3">
        <v>14018.109886418537</v>
      </c>
      <c r="AL25" s="3">
        <v>13431.134996427281</v>
      </c>
      <c r="AM25" s="3">
        <v>13543.679742330416</v>
      </c>
      <c r="AN25">
        <v>13523.361436961821</v>
      </c>
      <c r="AO25">
        <v>13648.901864684194</v>
      </c>
    </row>
    <row r="27" spans="1:41" ht="15" x14ac:dyDescent="0.25">
      <c r="A27" t="s">
        <v>156</v>
      </c>
    </row>
    <row r="28" spans="1:41" ht="15" x14ac:dyDescent="0.25">
      <c r="A28" t="s">
        <v>154</v>
      </c>
      <c r="AM28" t="s">
        <v>165</v>
      </c>
    </row>
    <row r="29" spans="1:41" ht="15" x14ac:dyDescent="0.25">
      <c r="A29" t="s">
        <v>38</v>
      </c>
      <c r="J29">
        <v>-38.1</v>
      </c>
      <c r="K29">
        <v>-34.4</v>
      </c>
      <c r="L29">
        <v>-42.9</v>
      </c>
      <c r="M29">
        <v>-73.3</v>
      </c>
      <c r="N29">
        <v>-86.6</v>
      </c>
      <c r="O29">
        <v>-84.2</v>
      </c>
      <c r="P29">
        <v>-96</v>
      </c>
      <c r="Q29">
        <v>-90.1</v>
      </c>
      <c r="R29">
        <v>-77.599999999999994</v>
      </c>
      <c r="S29">
        <v>-78.7</v>
      </c>
      <c r="T29">
        <v>-87</v>
      </c>
      <c r="U29">
        <v>-85.3</v>
      </c>
      <c r="V29">
        <v>-109.3</v>
      </c>
      <c r="W29">
        <v>-94.8</v>
      </c>
      <c r="X29">
        <v>-104.3</v>
      </c>
      <c r="Y29">
        <v>-107.4</v>
      </c>
      <c r="Z29">
        <v>-119.7</v>
      </c>
      <c r="AA29">
        <v>-116.3</v>
      </c>
      <c r="AB29">
        <v>-113</v>
      </c>
      <c r="AC29">
        <v>-109.6</v>
      </c>
      <c r="AD29">
        <v>-107</v>
      </c>
      <c r="AE29">
        <v>-107.6</v>
      </c>
      <c r="AF29">
        <v>-111</v>
      </c>
      <c r="AG29">
        <v>-102.1</v>
      </c>
      <c r="AH29">
        <v>-100.1</v>
      </c>
      <c r="AI29">
        <v>-99.5</v>
      </c>
      <c r="AJ29">
        <v>-98.2</v>
      </c>
      <c r="AK29">
        <v>-97.5</v>
      </c>
    </row>
    <row r="30" spans="1:41" ht="15" x14ac:dyDescent="0.25">
      <c r="A30" t="s">
        <v>39</v>
      </c>
      <c r="I30" s="9">
        <v>-83</v>
      </c>
      <c r="J30" s="8">
        <v>-82</v>
      </c>
      <c r="K30" s="8">
        <v>-81</v>
      </c>
      <c r="L30" s="8">
        <v>-81.5</v>
      </c>
      <c r="M30" s="8">
        <v>-80.2</v>
      </c>
      <c r="N30" s="8">
        <v>-82</v>
      </c>
      <c r="O30" s="8">
        <v>-86</v>
      </c>
      <c r="P30" s="8">
        <v>-89</v>
      </c>
      <c r="Q30" s="9">
        <v>-93.5</v>
      </c>
      <c r="R30" s="8">
        <v>-92.2</v>
      </c>
      <c r="S30" s="8">
        <v>-91.5</v>
      </c>
      <c r="T30" s="8">
        <v>-90</v>
      </c>
      <c r="U30" s="9">
        <v>-88.6</v>
      </c>
      <c r="V30" s="8">
        <v>-88.9</v>
      </c>
      <c r="W30" s="8">
        <v>-90.3</v>
      </c>
      <c r="X30" s="8">
        <v>-91.2</v>
      </c>
      <c r="Y30" s="9">
        <v>-91.5</v>
      </c>
      <c r="Z30" s="8">
        <v>-91.2</v>
      </c>
      <c r="AA30" s="8">
        <v>-91</v>
      </c>
      <c r="AB30" s="8">
        <v>-90.5</v>
      </c>
      <c r="AC30">
        <v>-90</v>
      </c>
      <c r="AD30">
        <v>-90.1</v>
      </c>
      <c r="AE30">
        <v>-89.9</v>
      </c>
      <c r="AF30">
        <v>-93</v>
      </c>
      <c r="AG30">
        <v>-93.8</v>
      </c>
      <c r="AH30">
        <v>-94.5</v>
      </c>
      <c r="AI30">
        <v>-95</v>
      </c>
      <c r="AJ30">
        <v>-94.4</v>
      </c>
      <c r="AK30">
        <v>-93.5</v>
      </c>
    </row>
    <row r="31" spans="1:41" ht="15" x14ac:dyDescent="0.25">
      <c r="A31" t="s">
        <v>40</v>
      </c>
      <c r="B31">
        <v>-73.099999999999994</v>
      </c>
      <c r="C31">
        <v>-74.3</v>
      </c>
      <c r="D31">
        <v>-76.099999999999994</v>
      </c>
      <c r="E31">
        <v>-79.3</v>
      </c>
      <c r="F31">
        <v>-79.599999999999994</v>
      </c>
      <c r="G31">
        <v>-84</v>
      </c>
      <c r="H31">
        <v>-84.3</v>
      </c>
      <c r="I31">
        <v>-88.8</v>
      </c>
      <c r="J31">
        <v>-88.4</v>
      </c>
      <c r="K31">
        <v>-88.5</v>
      </c>
      <c r="L31">
        <v>-92.1</v>
      </c>
      <c r="M31">
        <v>-95.1</v>
      </c>
      <c r="N31">
        <v>-99.3</v>
      </c>
      <c r="O31">
        <v>-103.8</v>
      </c>
      <c r="P31">
        <v>-107</v>
      </c>
      <c r="Q31">
        <v>-107.9</v>
      </c>
      <c r="R31">
        <v>-107.3</v>
      </c>
      <c r="S31">
        <v>-105.4</v>
      </c>
      <c r="T31">
        <v>-105.1</v>
      </c>
      <c r="U31">
        <v>-104.3</v>
      </c>
      <c r="V31">
        <v>-104.9</v>
      </c>
      <c r="W31">
        <v>-103.7</v>
      </c>
      <c r="X31">
        <v>-102.5</v>
      </c>
      <c r="Y31">
        <v>-100.8</v>
      </c>
      <c r="Z31">
        <v>-103.7</v>
      </c>
      <c r="AA31">
        <v>-106.8</v>
      </c>
      <c r="AB31">
        <v>-109.9</v>
      </c>
      <c r="AC31">
        <v>-113.4</v>
      </c>
      <c r="AD31">
        <v>-115.7</v>
      </c>
      <c r="AE31">
        <v>-117.7</v>
      </c>
      <c r="AF31">
        <v>-116.3</v>
      </c>
      <c r="AG31">
        <v>-117.4</v>
      </c>
      <c r="AH31">
        <v>-121.9</v>
      </c>
      <c r="AI31">
        <v>-118.7</v>
      </c>
      <c r="AJ31">
        <v>-114.8</v>
      </c>
      <c r="AK31">
        <v>-111.6</v>
      </c>
    </row>
    <row r="32" spans="1:41" ht="15" x14ac:dyDescent="0.25">
      <c r="A32" t="s">
        <v>41</v>
      </c>
      <c r="J32" s="8">
        <v>-72</v>
      </c>
      <c r="K32" s="8">
        <v>-72.3</v>
      </c>
      <c r="L32" s="8">
        <v>-73.5</v>
      </c>
      <c r="M32">
        <v>-74.099999999999994</v>
      </c>
      <c r="N32">
        <v>-78</v>
      </c>
      <c r="O32">
        <v>-84.8</v>
      </c>
      <c r="P32">
        <v>-92.4</v>
      </c>
      <c r="Q32">
        <v>-86.4</v>
      </c>
      <c r="R32">
        <v>-86.7</v>
      </c>
      <c r="S32">
        <v>-91.8</v>
      </c>
      <c r="T32">
        <v>-99.9</v>
      </c>
      <c r="U32">
        <v>-98.3</v>
      </c>
      <c r="V32">
        <v>-105.4</v>
      </c>
      <c r="W32">
        <v>-101.7</v>
      </c>
      <c r="X32">
        <v>-100.2</v>
      </c>
      <c r="Y32">
        <v>-85.2</v>
      </c>
      <c r="Z32">
        <v>-98.1</v>
      </c>
      <c r="AA32">
        <v>-101.2</v>
      </c>
      <c r="AB32">
        <v>-104.6</v>
      </c>
      <c r="AC32">
        <v>-109.2</v>
      </c>
      <c r="AD32">
        <v>-111.1</v>
      </c>
      <c r="AE32">
        <v>-112.4</v>
      </c>
      <c r="AF32">
        <v>-115</v>
      </c>
      <c r="AG32">
        <v>-120.8</v>
      </c>
      <c r="AH32">
        <v>-123.7</v>
      </c>
      <c r="AI32">
        <v>-126.7</v>
      </c>
      <c r="AJ32">
        <v>-122.4</v>
      </c>
      <c r="AK32">
        <v>-121.9</v>
      </c>
    </row>
    <row r="37" spans="2:52" ht="15" x14ac:dyDescent="0.25">
      <c r="AN37" s="8"/>
      <c r="AP37" s="8"/>
      <c r="AR37" s="8"/>
      <c r="AT37" s="8"/>
      <c r="AV37" s="8"/>
      <c r="AX37" s="8"/>
      <c r="AZ37" s="8"/>
    </row>
    <row r="39" spans="2:52" ht="15" x14ac:dyDescent="0.25">
      <c r="B39" s="8"/>
      <c r="D39" s="8"/>
      <c r="F39" s="8"/>
      <c r="H39" s="8"/>
      <c r="J39" s="8"/>
      <c r="L39" s="8"/>
      <c r="N39" s="8"/>
      <c r="P39" s="8"/>
      <c r="R39" s="8"/>
      <c r="T39" s="8"/>
      <c r="V39" s="8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2" sqref="C2"/>
    </sheetView>
  </sheetViews>
  <sheetFormatPr defaultRowHeight="14.4" x14ac:dyDescent="0.3"/>
  <cols>
    <col min="1" max="1" width="30.5546875" customWidth="1"/>
  </cols>
  <sheetData>
    <row r="1" spans="1:96" x14ac:dyDescent="0.3">
      <c r="A1" t="s">
        <v>209</v>
      </c>
    </row>
    <row r="3" spans="1:96" x14ac:dyDescent="0.3">
      <c r="B3" s="4" t="s">
        <v>46</v>
      </c>
      <c r="C3" s="4" t="s">
        <v>47</v>
      </c>
      <c r="D3" s="4" t="s">
        <v>48</v>
      </c>
      <c r="E3" s="4" t="s">
        <v>49</v>
      </c>
      <c r="F3" s="4" t="s">
        <v>50</v>
      </c>
      <c r="G3" s="4" t="s">
        <v>51</v>
      </c>
      <c r="H3" s="4" t="s">
        <v>52</v>
      </c>
      <c r="I3" s="4" t="s">
        <v>53</v>
      </c>
      <c r="J3" s="4" t="s">
        <v>54</v>
      </c>
      <c r="K3" s="4" t="s">
        <v>55</v>
      </c>
      <c r="L3" s="4" t="s">
        <v>56</v>
      </c>
      <c r="M3" s="4" t="s">
        <v>57</v>
      </c>
      <c r="N3" s="4" t="s">
        <v>58</v>
      </c>
      <c r="O3" s="4" t="s">
        <v>59</v>
      </c>
      <c r="P3" s="4" t="s">
        <v>60</v>
      </c>
      <c r="Q3" s="4" t="s">
        <v>61</v>
      </c>
      <c r="R3" s="4" t="s">
        <v>62</v>
      </c>
      <c r="S3" s="4" t="s">
        <v>63</v>
      </c>
      <c r="T3" s="4" t="s">
        <v>64</v>
      </c>
      <c r="U3" s="4" t="s">
        <v>65</v>
      </c>
      <c r="V3" s="4" t="s">
        <v>66</v>
      </c>
      <c r="W3" s="4" t="s">
        <v>67</v>
      </c>
      <c r="X3" s="4" t="s">
        <v>68</v>
      </c>
      <c r="Y3" s="4" t="s">
        <v>69</v>
      </c>
      <c r="Z3" s="4" t="s">
        <v>70</v>
      </c>
      <c r="AA3" s="4" t="s">
        <v>71</v>
      </c>
      <c r="AB3" s="4" t="s">
        <v>72</v>
      </c>
      <c r="AC3" s="4" t="s">
        <v>73</v>
      </c>
      <c r="AD3" s="4" t="s">
        <v>74</v>
      </c>
      <c r="AE3" s="4" t="s">
        <v>75</v>
      </c>
      <c r="AF3" s="4" t="s">
        <v>76</v>
      </c>
      <c r="AG3" s="4" t="s">
        <v>77</v>
      </c>
      <c r="AH3" s="4" t="s">
        <v>78</v>
      </c>
      <c r="AI3" s="4" t="s">
        <v>79</v>
      </c>
      <c r="AJ3" s="4" t="s">
        <v>80</v>
      </c>
      <c r="AK3" s="4" t="s">
        <v>81</v>
      </c>
      <c r="AL3" s="4" t="s">
        <v>82</v>
      </c>
      <c r="AM3" s="4" t="s">
        <v>83</v>
      </c>
      <c r="AN3" s="4" t="s">
        <v>84</v>
      </c>
      <c r="AO3" s="4" t="s">
        <v>85</v>
      </c>
      <c r="AP3" s="4" t="s">
        <v>86</v>
      </c>
      <c r="AQ3" s="4" t="s">
        <v>87</v>
      </c>
      <c r="AR3" s="4" t="s">
        <v>88</v>
      </c>
      <c r="AS3" s="4" t="s">
        <v>89</v>
      </c>
      <c r="AT3" s="4" t="s">
        <v>90</v>
      </c>
      <c r="AU3" s="4" t="s">
        <v>91</v>
      </c>
      <c r="AV3" s="4" t="s">
        <v>92</v>
      </c>
      <c r="AW3" s="4" t="s">
        <v>93</v>
      </c>
      <c r="AX3" s="4" t="s">
        <v>94</v>
      </c>
      <c r="AY3" s="4" t="s">
        <v>95</v>
      </c>
      <c r="AZ3" s="4" t="s">
        <v>96</v>
      </c>
      <c r="BA3" s="4" t="s">
        <v>97</v>
      </c>
      <c r="BB3" s="4" t="s">
        <v>98</v>
      </c>
      <c r="BC3" s="4" t="s">
        <v>99</v>
      </c>
      <c r="BD3" s="4" t="s">
        <v>100</v>
      </c>
      <c r="BE3" s="4" t="s">
        <v>101</v>
      </c>
      <c r="BF3" s="4" t="s">
        <v>102</v>
      </c>
      <c r="BG3" s="4" t="s">
        <v>103</v>
      </c>
      <c r="BH3" s="4" t="s">
        <v>104</v>
      </c>
      <c r="BI3" s="4" t="s">
        <v>105</v>
      </c>
      <c r="BJ3" s="4" t="s">
        <v>106</v>
      </c>
      <c r="BK3" s="4" t="s">
        <v>107</v>
      </c>
      <c r="BL3" s="4" t="s">
        <v>108</v>
      </c>
      <c r="BM3" s="4" t="s">
        <v>109</v>
      </c>
      <c r="BN3" s="4" t="s">
        <v>110</v>
      </c>
      <c r="BO3" s="4" t="s">
        <v>111</v>
      </c>
      <c r="BP3" s="4" t="s">
        <v>112</v>
      </c>
      <c r="BQ3" s="4" t="s">
        <v>113</v>
      </c>
      <c r="BR3" s="4" t="s">
        <v>114</v>
      </c>
      <c r="BS3" s="4" t="s">
        <v>115</v>
      </c>
      <c r="BT3" s="4" t="s">
        <v>116</v>
      </c>
      <c r="BU3" s="4" t="s">
        <v>117</v>
      </c>
      <c r="BV3" s="4" t="s">
        <v>118</v>
      </c>
      <c r="BW3" s="4" t="s">
        <v>119</v>
      </c>
      <c r="BX3" s="4" t="s">
        <v>120</v>
      </c>
      <c r="BY3" s="4" t="s">
        <v>121</v>
      </c>
      <c r="BZ3" s="4" t="s">
        <v>122</v>
      </c>
      <c r="CA3" s="4" t="s">
        <v>123</v>
      </c>
      <c r="CB3" s="4" t="s">
        <v>124</v>
      </c>
      <c r="CC3" s="4" t="s">
        <v>125</v>
      </c>
      <c r="CD3" s="4" t="s">
        <v>126</v>
      </c>
      <c r="CE3" s="4" t="s">
        <v>127</v>
      </c>
      <c r="CF3" s="4" t="s">
        <v>128</v>
      </c>
      <c r="CG3" s="4" t="s">
        <v>129</v>
      </c>
      <c r="CH3" s="20" t="s">
        <v>130</v>
      </c>
      <c r="CI3" s="20" t="s">
        <v>131</v>
      </c>
      <c r="CJ3" s="20" t="s">
        <v>132</v>
      </c>
      <c r="CK3" s="20" t="s">
        <v>133</v>
      </c>
      <c r="CL3" s="20" t="s">
        <v>134</v>
      </c>
      <c r="CM3" s="20" t="s">
        <v>202</v>
      </c>
      <c r="CN3" s="20" t="s">
        <v>203</v>
      </c>
      <c r="CO3" s="20" t="s">
        <v>204</v>
      </c>
      <c r="CP3" s="20" t="s">
        <v>205</v>
      </c>
      <c r="CQ3" s="20" t="s">
        <v>206</v>
      </c>
      <c r="CR3" s="20" t="s">
        <v>208</v>
      </c>
    </row>
    <row r="5" spans="1:96" x14ac:dyDescent="0.3">
      <c r="A5" t="s">
        <v>207</v>
      </c>
    </row>
    <row r="6" spans="1:96" x14ac:dyDescent="0.3">
      <c r="A6" t="s">
        <v>135</v>
      </c>
    </row>
    <row r="7" spans="1:96" x14ac:dyDescent="0.3">
      <c r="A7" s="4" t="s">
        <v>38</v>
      </c>
      <c r="B7" s="5">
        <v>5</v>
      </c>
      <c r="C7" s="5">
        <v>5</v>
      </c>
      <c r="D7" s="5">
        <v>5.2</v>
      </c>
      <c r="E7" s="5">
        <v>5.3</v>
      </c>
      <c r="F7" s="5">
        <v>5.6</v>
      </c>
      <c r="G7" s="5">
        <v>6</v>
      </c>
      <c r="H7" s="5">
        <v>6.5</v>
      </c>
      <c r="I7" s="5">
        <v>7</v>
      </c>
      <c r="J7" s="5">
        <v>7.3</v>
      </c>
      <c r="K7" s="5">
        <v>7.6</v>
      </c>
      <c r="L7" s="5">
        <v>8.1</v>
      </c>
      <c r="M7" s="5">
        <v>8.6</v>
      </c>
      <c r="N7" s="5">
        <v>9.6</v>
      </c>
      <c r="O7" s="5">
        <v>10.4</v>
      </c>
      <c r="P7" s="5">
        <v>11.1</v>
      </c>
      <c r="Q7" s="5">
        <v>11.7</v>
      </c>
      <c r="R7" s="5">
        <v>12.1</v>
      </c>
      <c r="S7" s="5">
        <v>12.2</v>
      </c>
      <c r="T7" s="5">
        <v>12.4</v>
      </c>
      <c r="U7" s="5">
        <v>12.6</v>
      </c>
      <c r="V7" s="5">
        <v>13</v>
      </c>
      <c r="W7" s="5">
        <v>13.1</v>
      </c>
      <c r="X7" s="5">
        <v>13.2</v>
      </c>
      <c r="Y7" s="5">
        <v>13.2</v>
      </c>
      <c r="Z7" s="5">
        <v>13.2</v>
      </c>
      <c r="AA7" s="5">
        <v>13</v>
      </c>
      <c r="AB7" s="5">
        <v>13.2</v>
      </c>
      <c r="AC7" s="5">
        <v>13.6</v>
      </c>
      <c r="AD7" s="5">
        <v>13.8</v>
      </c>
      <c r="AE7" s="5">
        <v>13.7</v>
      </c>
      <c r="AF7" s="5">
        <v>13.6</v>
      </c>
      <c r="AG7" s="5">
        <v>13.8</v>
      </c>
      <c r="AH7" s="5">
        <v>14.3</v>
      </c>
      <c r="AI7" s="5">
        <v>14.7</v>
      </c>
      <c r="AJ7" s="5">
        <v>14.9</v>
      </c>
      <c r="AK7" s="5">
        <v>15.1</v>
      </c>
      <c r="AL7" s="5">
        <v>14.6</v>
      </c>
      <c r="AM7" s="5">
        <v>14.3</v>
      </c>
      <c r="AN7" s="5">
        <v>14.3</v>
      </c>
      <c r="AO7" s="5">
        <v>14.3</v>
      </c>
      <c r="AP7" s="5">
        <v>14.4</v>
      </c>
      <c r="AQ7" s="5">
        <v>14.5</v>
      </c>
      <c r="AR7" s="5">
        <v>14.7</v>
      </c>
      <c r="AS7" s="5">
        <v>14.9</v>
      </c>
      <c r="AT7" s="5">
        <v>14.9</v>
      </c>
      <c r="AU7" s="5">
        <v>15</v>
      </c>
      <c r="AV7" s="5">
        <v>15.1</v>
      </c>
      <c r="AW7" s="5">
        <v>15.1</v>
      </c>
      <c r="AX7" s="5">
        <v>15.2</v>
      </c>
      <c r="AY7" s="5">
        <v>15.1</v>
      </c>
      <c r="AZ7" s="5">
        <v>15</v>
      </c>
      <c r="BA7" s="5">
        <v>14.8</v>
      </c>
      <c r="BB7" s="5">
        <v>14.7</v>
      </c>
      <c r="BC7" s="5">
        <v>14.7</v>
      </c>
      <c r="BD7" s="5">
        <v>14.7</v>
      </c>
      <c r="BE7" s="5">
        <v>14.7</v>
      </c>
      <c r="BF7" s="5">
        <v>14.7</v>
      </c>
      <c r="BG7" s="5">
        <v>14.5</v>
      </c>
      <c r="BH7" s="5">
        <v>14.3</v>
      </c>
      <c r="BI7" s="5">
        <v>14.1</v>
      </c>
      <c r="BJ7" s="5">
        <v>13.8</v>
      </c>
      <c r="BK7" s="5">
        <v>13.7</v>
      </c>
      <c r="BL7" s="5">
        <v>13.7</v>
      </c>
      <c r="BM7" s="5">
        <v>13.8</v>
      </c>
      <c r="BN7" s="5">
        <v>13.8</v>
      </c>
      <c r="BO7" s="5">
        <v>13.4</v>
      </c>
      <c r="BP7" s="5">
        <v>13</v>
      </c>
      <c r="BQ7" s="5">
        <v>12.7</v>
      </c>
      <c r="BR7" s="5">
        <v>12.5</v>
      </c>
      <c r="BS7" s="5">
        <v>12.3</v>
      </c>
      <c r="BT7" s="5">
        <v>12.2</v>
      </c>
      <c r="BU7" s="5">
        <v>12.2</v>
      </c>
      <c r="BV7" s="5">
        <v>12.2</v>
      </c>
      <c r="BW7" s="5">
        <v>12.2</v>
      </c>
      <c r="BX7" s="5">
        <v>12.1</v>
      </c>
      <c r="BY7" s="5">
        <v>11.8</v>
      </c>
      <c r="BZ7" s="5">
        <v>11.7</v>
      </c>
      <c r="CA7" s="5">
        <v>11.4</v>
      </c>
      <c r="CB7" s="5">
        <v>11.3</v>
      </c>
      <c r="CC7" s="5">
        <v>11.1</v>
      </c>
      <c r="CD7" s="5">
        <v>10.9</v>
      </c>
      <c r="CE7" s="5">
        <v>10.6</v>
      </c>
      <c r="CF7" s="5">
        <v>10.4</v>
      </c>
      <c r="CG7" s="5">
        <v>10.199999999999999</v>
      </c>
      <c r="CH7" s="19">
        <v>10.199999999999999</v>
      </c>
      <c r="CI7" s="19">
        <v>10</v>
      </c>
      <c r="CJ7" s="19">
        <v>9.8000000000000007</v>
      </c>
      <c r="CK7" s="19">
        <v>9.6999999999999993</v>
      </c>
      <c r="CL7" s="19">
        <v>9.6</v>
      </c>
      <c r="CM7" s="19">
        <v>9.4</v>
      </c>
      <c r="CN7" s="19">
        <v>9.1999999999999993</v>
      </c>
      <c r="CO7" s="19">
        <v>9.1</v>
      </c>
      <c r="CP7" s="19">
        <v>9</v>
      </c>
      <c r="CQ7" s="19">
        <v>8.9</v>
      </c>
      <c r="CR7" s="17"/>
    </row>
    <row r="8" spans="1:96" x14ac:dyDescent="0.3">
      <c r="A8" s="4" t="s">
        <v>39</v>
      </c>
      <c r="B8" s="5">
        <v>9</v>
      </c>
      <c r="C8" s="5">
        <v>9.1</v>
      </c>
      <c r="D8" s="5">
        <v>9.3000000000000007</v>
      </c>
      <c r="E8" s="5">
        <v>9.9</v>
      </c>
      <c r="F8" s="5">
        <v>10.4</v>
      </c>
      <c r="G8" s="5">
        <v>10.9</v>
      </c>
      <c r="H8" s="5">
        <v>11.3</v>
      </c>
      <c r="I8" s="5">
        <v>11.7</v>
      </c>
      <c r="J8" s="5">
        <v>12.3</v>
      </c>
      <c r="K8" s="5">
        <v>13</v>
      </c>
      <c r="L8" s="5">
        <v>13.9</v>
      </c>
      <c r="M8" s="5">
        <v>14.8</v>
      </c>
      <c r="N8" s="5">
        <v>15.7</v>
      </c>
      <c r="O8" s="5">
        <v>16.600000000000001</v>
      </c>
      <c r="P8" s="5">
        <v>17.2</v>
      </c>
      <c r="Q8" s="5">
        <v>17.5</v>
      </c>
      <c r="R8" s="5">
        <v>17.7</v>
      </c>
      <c r="S8" s="5">
        <v>17.899999999999999</v>
      </c>
      <c r="T8" s="5">
        <v>18.100000000000001</v>
      </c>
      <c r="U8" s="5">
        <v>18.399999999999999</v>
      </c>
      <c r="V8" s="5">
        <v>18.600000000000001</v>
      </c>
      <c r="W8" s="5">
        <v>18.8</v>
      </c>
      <c r="X8" s="5">
        <v>18.8</v>
      </c>
      <c r="Y8" s="5">
        <v>19</v>
      </c>
      <c r="Z8" s="5">
        <v>19</v>
      </c>
      <c r="AA8" s="5">
        <v>19.2</v>
      </c>
      <c r="AB8" s="5">
        <v>19.399999999999999</v>
      </c>
      <c r="AC8" s="5">
        <v>19.7</v>
      </c>
      <c r="AD8" s="5">
        <v>19.899999999999999</v>
      </c>
      <c r="AE8" s="5">
        <v>20</v>
      </c>
      <c r="AF8" s="5">
        <v>20</v>
      </c>
      <c r="AG8" s="5">
        <v>20.100000000000001</v>
      </c>
      <c r="AH8" s="5">
        <v>20.2</v>
      </c>
      <c r="AI8" s="5">
        <v>20.2</v>
      </c>
      <c r="AJ8" s="5">
        <v>20.3</v>
      </c>
      <c r="AK8" s="5">
        <v>20.3</v>
      </c>
      <c r="AL8" s="5">
        <v>20.399999999999999</v>
      </c>
      <c r="AM8" s="5">
        <v>20.399999999999999</v>
      </c>
      <c r="AN8" s="5">
        <v>20.6</v>
      </c>
      <c r="AO8" s="5">
        <v>20.5</v>
      </c>
      <c r="AP8" s="5">
        <v>20.7</v>
      </c>
      <c r="AQ8" s="5">
        <v>21</v>
      </c>
      <c r="AR8" s="5">
        <v>21.4</v>
      </c>
      <c r="AS8" s="5">
        <v>21.8</v>
      </c>
      <c r="AT8" s="5">
        <v>22.2</v>
      </c>
      <c r="AU8" s="5">
        <v>22.4</v>
      </c>
      <c r="AV8" s="5">
        <v>22.7</v>
      </c>
      <c r="AW8" s="5">
        <v>22.9</v>
      </c>
      <c r="AX8" s="5">
        <v>23.2</v>
      </c>
      <c r="AY8" s="5">
        <v>23.5</v>
      </c>
      <c r="AZ8" s="5">
        <v>23.8</v>
      </c>
      <c r="BA8" s="5">
        <v>24.2</v>
      </c>
      <c r="BB8" s="5">
        <v>24.6</v>
      </c>
      <c r="BC8" s="5">
        <v>24.8</v>
      </c>
      <c r="BD8" s="5">
        <v>25.1</v>
      </c>
      <c r="BE8" s="5">
        <v>25.3</v>
      </c>
      <c r="BF8" s="5">
        <v>25.5</v>
      </c>
      <c r="BG8" s="5">
        <v>25.7</v>
      </c>
      <c r="BH8" s="5">
        <v>25.9</v>
      </c>
      <c r="BI8" s="5">
        <v>26</v>
      </c>
      <c r="BJ8" s="5">
        <v>26.2</v>
      </c>
      <c r="BK8" s="5">
        <v>26.3</v>
      </c>
      <c r="BL8" s="5">
        <v>26.3</v>
      </c>
      <c r="BM8" s="5">
        <v>26.3</v>
      </c>
      <c r="BN8" s="5">
        <v>26.2</v>
      </c>
      <c r="BO8" s="5">
        <v>26.2</v>
      </c>
      <c r="BP8" s="5">
        <v>26.2</v>
      </c>
      <c r="BQ8" s="5">
        <v>26.2</v>
      </c>
      <c r="BR8" s="5">
        <v>26.1</v>
      </c>
      <c r="BS8" s="5">
        <v>26</v>
      </c>
      <c r="BT8" s="5">
        <v>25.8</v>
      </c>
      <c r="BU8" s="5">
        <v>25.5</v>
      </c>
      <c r="BV8" s="5">
        <v>25.5</v>
      </c>
      <c r="BW8" s="5">
        <v>25.2</v>
      </c>
      <c r="BX8" s="5">
        <v>25.1</v>
      </c>
      <c r="BY8" s="5">
        <v>24.9</v>
      </c>
      <c r="BZ8" s="5">
        <v>24.7</v>
      </c>
      <c r="CA8" s="5">
        <v>24.5</v>
      </c>
      <c r="CB8" s="5">
        <v>24.3</v>
      </c>
      <c r="CC8" s="5">
        <v>24.2</v>
      </c>
      <c r="CD8" s="5">
        <v>24</v>
      </c>
      <c r="CE8" s="5">
        <v>23.9</v>
      </c>
      <c r="CF8" s="5">
        <v>23.7</v>
      </c>
      <c r="CG8" s="5">
        <v>23.6</v>
      </c>
      <c r="CH8" s="19">
        <v>23.3</v>
      </c>
      <c r="CI8" s="19">
        <v>23.1</v>
      </c>
      <c r="CJ8" s="19">
        <v>22.9</v>
      </c>
      <c r="CK8" s="19">
        <v>22.7</v>
      </c>
      <c r="CL8" s="19">
        <v>22.5</v>
      </c>
      <c r="CM8" s="19">
        <v>22.3</v>
      </c>
      <c r="CN8" s="19">
        <v>21.9</v>
      </c>
      <c r="CO8" s="19">
        <v>21.8</v>
      </c>
      <c r="CP8" s="19">
        <v>21.6</v>
      </c>
      <c r="CQ8" s="19">
        <v>21.6</v>
      </c>
      <c r="CR8" s="17"/>
    </row>
    <row r="9" spans="1:96" x14ac:dyDescent="0.3">
      <c r="A9" s="4" t="s">
        <v>40</v>
      </c>
      <c r="B9" s="5">
        <v>8.6</v>
      </c>
      <c r="C9" s="5">
        <v>8.5</v>
      </c>
      <c r="D9" s="5">
        <v>8.6</v>
      </c>
      <c r="E9" s="5">
        <v>8.6</v>
      </c>
      <c r="F9" s="5">
        <v>8.6</v>
      </c>
      <c r="G9" s="5">
        <v>8.8000000000000007</v>
      </c>
      <c r="H9" s="5">
        <v>8.6999999999999993</v>
      </c>
      <c r="I9" s="5">
        <v>8.9</v>
      </c>
      <c r="J9" s="5">
        <v>8.9</v>
      </c>
      <c r="K9" s="5">
        <v>8.9</v>
      </c>
      <c r="L9" s="5">
        <v>8.9</v>
      </c>
      <c r="M9" s="5">
        <v>9.3000000000000007</v>
      </c>
      <c r="N9" s="5">
        <v>9.6</v>
      </c>
      <c r="O9" s="5">
        <v>9.8000000000000007</v>
      </c>
      <c r="P9" s="5">
        <v>10.1</v>
      </c>
      <c r="Q9" s="5">
        <v>10.3</v>
      </c>
      <c r="R9" s="5">
        <v>10.5</v>
      </c>
      <c r="S9" s="5">
        <v>10.7</v>
      </c>
      <c r="T9" s="5">
        <v>11</v>
      </c>
      <c r="U9" s="5">
        <v>11.2</v>
      </c>
      <c r="V9" s="5">
        <v>11.3</v>
      </c>
      <c r="W9" s="5">
        <v>11.3</v>
      </c>
      <c r="X9" s="5">
        <v>11.2</v>
      </c>
      <c r="Y9" s="5">
        <v>11.3</v>
      </c>
      <c r="Z9" s="5">
        <v>11.3</v>
      </c>
      <c r="AA9" s="5">
        <v>11.5</v>
      </c>
      <c r="AB9" s="5">
        <v>11.6</v>
      </c>
      <c r="AC9" s="5">
        <v>11.9</v>
      </c>
      <c r="AD9" s="5">
        <v>12.1</v>
      </c>
      <c r="AE9" s="5">
        <v>12.3</v>
      </c>
      <c r="AF9" s="5">
        <v>12.3</v>
      </c>
      <c r="AG9" s="5">
        <v>12.3</v>
      </c>
      <c r="AH9" s="5">
        <v>12.2</v>
      </c>
      <c r="AI9" s="5">
        <v>12</v>
      </c>
      <c r="AJ9" s="5">
        <v>12.2</v>
      </c>
      <c r="AK9" s="5">
        <v>12.2</v>
      </c>
      <c r="AL9" s="5">
        <v>12.2</v>
      </c>
      <c r="AM9" s="5">
        <v>12.2</v>
      </c>
      <c r="AN9" s="5">
        <v>12.5</v>
      </c>
      <c r="AO9" s="5">
        <v>12.4</v>
      </c>
      <c r="AP9" s="5">
        <v>12.5</v>
      </c>
      <c r="AQ9" s="5">
        <v>12.3</v>
      </c>
      <c r="AR9" s="5">
        <v>12.4</v>
      </c>
      <c r="AS9" s="5">
        <v>12.8</v>
      </c>
      <c r="AT9" s="5">
        <v>13.2</v>
      </c>
      <c r="AU9" s="5">
        <v>13.5</v>
      </c>
      <c r="AV9" s="5">
        <v>14</v>
      </c>
      <c r="AW9" s="5">
        <v>14.4</v>
      </c>
      <c r="AX9" s="5">
        <v>14.3</v>
      </c>
      <c r="AY9" s="5">
        <v>14.6</v>
      </c>
      <c r="AZ9" s="5">
        <v>15</v>
      </c>
      <c r="BA9" s="5">
        <v>15.4</v>
      </c>
      <c r="BB9" s="5">
        <v>15.4</v>
      </c>
      <c r="BC9" s="5">
        <v>15.5</v>
      </c>
      <c r="BD9" s="5">
        <v>15.6</v>
      </c>
      <c r="BE9" s="5">
        <v>16.2</v>
      </c>
      <c r="BF9" s="5">
        <v>16.2</v>
      </c>
      <c r="BG9" s="5">
        <v>16.7</v>
      </c>
      <c r="BH9" s="5">
        <v>16.899999999999999</v>
      </c>
      <c r="BI9" s="5">
        <v>17.3</v>
      </c>
      <c r="BJ9" s="5">
        <v>17.5</v>
      </c>
      <c r="BK9" s="5">
        <v>17.3</v>
      </c>
      <c r="BL9" s="5">
        <v>17.3</v>
      </c>
      <c r="BM9" s="5">
        <v>17</v>
      </c>
      <c r="BN9" s="5">
        <v>16.899999999999999</v>
      </c>
      <c r="BO9" s="5">
        <v>16.600000000000001</v>
      </c>
      <c r="BP9" s="5">
        <v>16.7</v>
      </c>
      <c r="BQ9" s="5">
        <v>16</v>
      </c>
      <c r="BR9" s="5">
        <v>15.7</v>
      </c>
      <c r="BS9" s="5">
        <v>15.6</v>
      </c>
      <c r="BT9" s="5">
        <v>15.4</v>
      </c>
      <c r="BU9" s="5">
        <v>15.1</v>
      </c>
      <c r="BV9" s="5">
        <v>14.9</v>
      </c>
      <c r="BW9" s="5">
        <v>14.9</v>
      </c>
      <c r="BX9" s="5">
        <v>14.8</v>
      </c>
      <c r="BY9" s="5">
        <v>14.6</v>
      </c>
      <c r="BZ9" s="5">
        <v>14.4</v>
      </c>
      <c r="CA9" s="5">
        <v>14.3</v>
      </c>
      <c r="CB9" s="5">
        <v>14.1</v>
      </c>
      <c r="CC9" s="5">
        <v>13.5</v>
      </c>
      <c r="CD9" s="5">
        <v>13.4</v>
      </c>
      <c r="CE9" s="5">
        <v>13.5</v>
      </c>
      <c r="CF9" s="5">
        <v>13.5</v>
      </c>
      <c r="CG9" s="5">
        <v>13.6</v>
      </c>
      <c r="CH9" s="19">
        <v>13.7</v>
      </c>
      <c r="CI9" s="19">
        <v>13.5</v>
      </c>
      <c r="CJ9" s="19">
        <v>13.2</v>
      </c>
      <c r="CK9" s="19">
        <v>12.8</v>
      </c>
      <c r="CL9" s="19">
        <v>12.4</v>
      </c>
      <c r="CM9" s="19">
        <v>12.3</v>
      </c>
      <c r="CN9" s="19">
        <v>12.3</v>
      </c>
      <c r="CO9" s="19">
        <v>12.3</v>
      </c>
      <c r="CP9" s="19">
        <v>12.4</v>
      </c>
      <c r="CQ9" s="19">
        <v>12.4</v>
      </c>
      <c r="CR9" s="17"/>
    </row>
    <row r="10" spans="1:96" x14ac:dyDescent="0.3">
      <c r="A10" s="4" t="s">
        <v>41</v>
      </c>
      <c r="B10" s="5">
        <v>7.9</v>
      </c>
      <c r="C10" s="5">
        <v>8.1</v>
      </c>
      <c r="D10" s="5">
        <v>8.1999999999999993</v>
      </c>
      <c r="E10" s="5">
        <v>7.9</v>
      </c>
      <c r="F10" s="5">
        <v>7.3</v>
      </c>
      <c r="G10" s="5">
        <v>7.4</v>
      </c>
      <c r="H10" s="5">
        <v>7.5</v>
      </c>
      <c r="I10" s="5">
        <v>7.6</v>
      </c>
      <c r="J10" s="5">
        <v>7.6</v>
      </c>
      <c r="K10" s="5">
        <v>7.7</v>
      </c>
      <c r="L10" s="5">
        <v>7.9</v>
      </c>
      <c r="M10" s="5">
        <v>8.6</v>
      </c>
      <c r="N10" s="5">
        <v>9.1</v>
      </c>
      <c r="O10" s="5">
        <v>9.1</v>
      </c>
      <c r="P10" s="5">
        <v>9.1</v>
      </c>
      <c r="Q10" s="5">
        <v>9.1999999999999993</v>
      </c>
      <c r="R10" s="5">
        <v>9.1999999999999993</v>
      </c>
      <c r="S10" s="5">
        <v>9.4</v>
      </c>
      <c r="T10" s="5">
        <v>9.6</v>
      </c>
      <c r="U10" s="5">
        <v>9.6999999999999993</v>
      </c>
      <c r="V10" s="5">
        <v>9.9</v>
      </c>
      <c r="W10" s="5">
        <v>10.1</v>
      </c>
      <c r="X10" s="5">
        <v>10.5</v>
      </c>
      <c r="Y10" s="5">
        <v>10.7</v>
      </c>
      <c r="Z10" s="5">
        <v>11.1</v>
      </c>
      <c r="AA10" s="5">
        <v>11.4</v>
      </c>
      <c r="AB10" s="5">
        <v>11.6</v>
      </c>
      <c r="AC10" s="5">
        <v>11.9</v>
      </c>
      <c r="AD10" s="5">
        <v>12.2</v>
      </c>
      <c r="AE10" s="5">
        <v>12.5</v>
      </c>
      <c r="AF10" s="5">
        <v>12.7</v>
      </c>
      <c r="AG10" s="5">
        <v>12.9</v>
      </c>
      <c r="AH10" s="5">
        <v>13.4</v>
      </c>
      <c r="AI10" s="5">
        <v>13.9</v>
      </c>
      <c r="AJ10" s="5">
        <v>14.3</v>
      </c>
      <c r="AK10" s="5">
        <v>14.7</v>
      </c>
      <c r="AL10" s="5">
        <v>15.1</v>
      </c>
      <c r="AM10" s="5">
        <v>15.4</v>
      </c>
      <c r="AN10" s="5">
        <v>16.100000000000001</v>
      </c>
      <c r="AO10" s="5">
        <v>16.3</v>
      </c>
      <c r="AP10" s="5">
        <v>16.899999999999999</v>
      </c>
      <c r="AQ10" s="5">
        <v>17.2</v>
      </c>
      <c r="AR10" s="5">
        <v>17.8</v>
      </c>
      <c r="AS10" s="5">
        <v>18.600000000000001</v>
      </c>
      <c r="AT10" s="5">
        <v>19.100000000000001</v>
      </c>
      <c r="AU10" s="5">
        <v>20.2</v>
      </c>
      <c r="AV10" s="5">
        <v>20.6</v>
      </c>
      <c r="AW10" s="5">
        <v>21.3</v>
      </c>
      <c r="AX10" s="5">
        <v>21.5</v>
      </c>
      <c r="AY10" s="5">
        <v>22.2</v>
      </c>
      <c r="AZ10" s="5">
        <v>22.7</v>
      </c>
      <c r="BA10" s="5">
        <v>23.4</v>
      </c>
      <c r="BB10" s="5">
        <v>24</v>
      </c>
      <c r="BC10" s="5">
        <v>24.9</v>
      </c>
      <c r="BD10" s="5">
        <v>25.3</v>
      </c>
      <c r="BE10" s="5">
        <v>25.6</v>
      </c>
      <c r="BF10" s="5">
        <v>26.1</v>
      </c>
      <c r="BG10" s="5">
        <v>26.1</v>
      </c>
      <c r="BH10" s="5">
        <v>26.5</v>
      </c>
      <c r="BI10" s="5">
        <v>26.4</v>
      </c>
      <c r="BJ10" s="5">
        <v>26.8</v>
      </c>
      <c r="BK10" s="5">
        <v>26.8</v>
      </c>
      <c r="BL10" s="5">
        <v>27.1</v>
      </c>
      <c r="BM10" s="5">
        <v>27.5</v>
      </c>
      <c r="BN10" s="5">
        <v>27.7</v>
      </c>
      <c r="BO10" s="5">
        <v>27.7</v>
      </c>
      <c r="BP10" s="5">
        <v>27.9</v>
      </c>
      <c r="BQ10" s="5">
        <v>27.7</v>
      </c>
      <c r="BR10" s="5">
        <v>27.9</v>
      </c>
      <c r="BS10" s="5">
        <v>27.7</v>
      </c>
      <c r="BT10" s="5">
        <v>27.7</v>
      </c>
      <c r="BU10" s="5">
        <v>27.5</v>
      </c>
      <c r="BV10" s="5">
        <v>27.2</v>
      </c>
      <c r="BW10" s="5">
        <v>27.2</v>
      </c>
      <c r="BX10" s="5">
        <v>26.9</v>
      </c>
      <c r="BY10" s="5">
        <v>27.1</v>
      </c>
      <c r="BZ10" s="5">
        <v>27</v>
      </c>
      <c r="CA10" s="5">
        <v>26.6</v>
      </c>
      <c r="CB10" s="5">
        <v>26.3</v>
      </c>
      <c r="CC10" s="5">
        <v>26.2</v>
      </c>
      <c r="CD10" s="5">
        <v>26.1</v>
      </c>
      <c r="CE10" s="5">
        <v>26.1</v>
      </c>
      <c r="CF10" s="5">
        <v>25.9</v>
      </c>
      <c r="CG10" s="5">
        <v>25.9</v>
      </c>
      <c r="CH10" s="19">
        <v>25.9</v>
      </c>
      <c r="CI10" s="19">
        <v>25.8</v>
      </c>
      <c r="CJ10" s="19">
        <v>25.9</v>
      </c>
      <c r="CK10" s="19">
        <v>25.2</v>
      </c>
      <c r="CL10" s="19">
        <v>24.9</v>
      </c>
      <c r="CM10" s="19">
        <v>25</v>
      </c>
      <c r="CN10" s="19">
        <v>24.9</v>
      </c>
      <c r="CO10" s="19">
        <v>24.6</v>
      </c>
      <c r="CP10" s="21">
        <v>24.2</v>
      </c>
      <c r="CQ10" s="21">
        <v>24.1</v>
      </c>
      <c r="CR10" s="18"/>
    </row>
    <row r="11" spans="1:96" x14ac:dyDescent="0.3">
      <c r="A11" s="4" t="s">
        <v>136</v>
      </c>
      <c r="B11" s="5">
        <v>7.3</v>
      </c>
      <c r="C11" s="5">
        <v>7.3</v>
      </c>
      <c r="D11" s="5">
        <v>7.2</v>
      </c>
      <c r="E11" s="5">
        <v>7.4</v>
      </c>
      <c r="F11" s="5">
        <v>7.4</v>
      </c>
      <c r="G11" s="5">
        <v>7.6</v>
      </c>
      <c r="H11" s="5">
        <v>7.6</v>
      </c>
      <c r="I11" s="5">
        <v>7.7</v>
      </c>
      <c r="J11" s="5">
        <v>7.7</v>
      </c>
      <c r="K11" s="5">
        <v>7.8</v>
      </c>
      <c r="L11" s="5">
        <v>8</v>
      </c>
      <c r="M11" s="5">
        <v>8.3000000000000007</v>
      </c>
      <c r="N11" s="5">
        <v>8.6999999999999993</v>
      </c>
      <c r="O11" s="5">
        <v>9</v>
      </c>
      <c r="P11" s="5">
        <v>9.3000000000000007</v>
      </c>
      <c r="Q11" s="5">
        <v>9.4</v>
      </c>
      <c r="R11" s="5">
        <v>9.5</v>
      </c>
      <c r="S11" s="5">
        <v>9.6</v>
      </c>
      <c r="T11" s="5">
        <v>9.6999999999999993</v>
      </c>
      <c r="U11" s="5">
        <v>9.8000000000000007</v>
      </c>
      <c r="V11" s="5">
        <v>10</v>
      </c>
      <c r="W11" s="5">
        <v>10</v>
      </c>
      <c r="X11" s="5">
        <v>10</v>
      </c>
      <c r="Y11" s="5">
        <v>10.1</v>
      </c>
      <c r="Z11" s="5">
        <v>10.1</v>
      </c>
      <c r="AA11" s="5">
        <v>10.1</v>
      </c>
      <c r="AB11" s="5">
        <v>10.1</v>
      </c>
      <c r="AC11" s="5">
        <v>10.199999999999999</v>
      </c>
      <c r="AD11" s="5">
        <v>10.199999999999999</v>
      </c>
      <c r="AE11" s="5">
        <v>10.199999999999999</v>
      </c>
      <c r="AF11" s="5">
        <v>10.1</v>
      </c>
      <c r="AG11" s="5">
        <v>10.1</v>
      </c>
      <c r="AH11" s="5">
        <v>10.1</v>
      </c>
      <c r="AI11" s="5">
        <v>10.1</v>
      </c>
      <c r="AJ11" s="5">
        <v>10.1</v>
      </c>
      <c r="AK11" s="5">
        <v>10</v>
      </c>
      <c r="AL11" s="5">
        <v>10</v>
      </c>
      <c r="AM11" s="5">
        <v>9.9</v>
      </c>
      <c r="AN11" s="5">
        <v>9.9</v>
      </c>
      <c r="AO11" s="5">
        <v>9.8000000000000007</v>
      </c>
      <c r="AP11" s="5">
        <v>9.9</v>
      </c>
      <c r="AQ11" s="5">
        <v>10</v>
      </c>
      <c r="AR11" s="5">
        <v>10.1</v>
      </c>
      <c r="AS11" s="5">
        <v>10.199999999999999</v>
      </c>
      <c r="AT11" s="5">
        <v>10.3</v>
      </c>
      <c r="AU11" s="5">
        <v>10.4</v>
      </c>
      <c r="AV11" s="5">
        <v>10.6</v>
      </c>
      <c r="AW11" s="5">
        <v>10.7</v>
      </c>
      <c r="AX11" s="5">
        <v>10.7</v>
      </c>
      <c r="AY11" s="5">
        <v>10.9</v>
      </c>
      <c r="AZ11" s="5">
        <v>11</v>
      </c>
      <c r="BA11" s="5">
        <v>11.2</v>
      </c>
      <c r="BB11" s="5">
        <v>11.3</v>
      </c>
      <c r="BC11" s="5">
        <v>11.4</v>
      </c>
      <c r="BD11" s="5">
        <v>11.4</v>
      </c>
      <c r="BE11" s="5">
        <v>11.5</v>
      </c>
      <c r="BF11" s="5">
        <v>11.6</v>
      </c>
      <c r="BG11" s="5">
        <v>11.7</v>
      </c>
      <c r="BH11" s="5">
        <v>11.8</v>
      </c>
      <c r="BI11" s="5">
        <v>11.9</v>
      </c>
      <c r="BJ11" s="5">
        <v>12</v>
      </c>
      <c r="BK11" s="5">
        <v>12</v>
      </c>
      <c r="BL11" s="5">
        <v>12</v>
      </c>
      <c r="BM11" s="5">
        <v>12.1</v>
      </c>
      <c r="BN11" s="5">
        <v>12.1</v>
      </c>
      <c r="BO11" s="5">
        <v>12.1</v>
      </c>
      <c r="BP11" s="5">
        <v>12</v>
      </c>
      <c r="BQ11" s="5">
        <v>12</v>
      </c>
      <c r="BR11" s="5">
        <v>12</v>
      </c>
      <c r="BS11" s="5">
        <v>11.9</v>
      </c>
      <c r="BT11" s="5">
        <v>11.9</v>
      </c>
      <c r="BU11" s="5">
        <v>11.9</v>
      </c>
      <c r="BV11" s="5">
        <v>11.9</v>
      </c>
      <c r="BW11" s="5">
        <v>11.8</v>
      </c>
      <c r="BX11" s="5">
        <v>11.8</v>
      </c>
      <c r="BY11" s="5">
        <v>11.7</v>
      </c>
      <c r="BZ11" s="5">
        <v>11.6</v>
      </c>
      <c r="CA11" s="5">
        <v>11.6</v>
      </c>
      <c r="CB11" s="5">
        <v>11.6</v>
      </c>
      <c r="CC11" s="5">
        <v>11.5</v>
      </c>
      <c r="CD11" s="5">
        <v>11.5</v>
      </c>
      <c r="CE11" s="5">
        <v>11.5</v>
      </c>
      <c r="CF11" s="5">
        <v>11.5</v>
      </c>
      <c r="CG11" s="5">
        <v>11.3</v>
      </c>
      <c r="CH11" s="19">
        <v>11.3</v>
      </c>
      <c r="CI11" s="19">
        <v>11.2</v>
      </c>
      <c r="CJ11" s="19">
        <v>11.2</v>
      </c>
      <c r="CK11" s="19">
        <v>11.1</v>
      </c>
      <c r="CL11" s="19">
        <v>11</v>
      </c>
      <c r="CM11" s="19">
        <v>11</v>
      </c>
      <c r="CN11" s="19">
        <v>10.9</v>
      </c>
      <c r="CO11" s="19">
        <v>10.8</v>
      </c>
      <c r="CP11" s="19">
        <v>10.8</v>
      </c>
      <c r="CQ11" s="19">
        <v>10.8</v>
      </c>
      <c r="CR11" s="17"/>
    </row>
    <row r="13" spans="1:96" x14ac:dyDescent="0.3">
      <c r="A13" t="s">
        <v>137</v>
      </c>
    </row>
    <row r="15" spans="1:96" x14ac:dyDescent="0.3">
      <c r="A15" s="4" t="s">
        <v>38</v>
      </c>
      <c r="N15" s="6">
        <v>5.2</v>
      </c>
      <c r="O15" s="6">
        <v>5.65</v>
      </c>
      <c r="P15" s="6">
        <v>5.76</v>
      </c>
      <c r="Q15" s="6">
        <v>5.34</v>
      </c>
      <c r="R15" s="6">
        <v>5.27</v>
      </c>
      <c r="S15" s="6">
        <v>5.73</v>
      </c>
      <c r="T15" s="6">
        <v>5.45</v>
      </c>
      <c r="U15" s="6">
        <v>4.92</v>
      </c>
      <c r="V15" s="6">
        <v>4.91</v>
      </c>
      <c r="W15" s="6">
        <v>4.7699999999999996</v>
      </c>
      <c r="X15" s="6">
        <v>4.82</v>
      </c>
      <c r="Y15" s="6">
        <v>4.88</v>
      </c>
      <c r="Z15" s="6">
        <v>4.83</v>
      </c>
      <c r="AA15" s="6">
        <v>4.7300000000000004</v>
      </c>
      <c r="AB15" s="6">
        <v>4.53</v>
      </c>
      <c r="AC15" s="6">
        <v>4.76</v>
      </c>
      <c r="AD15" s="6">
        <v>4.8600000000000003</v>
      </c>
      <c r="AE15" s="6">
        <v>5.31</v>
      </c>
      <c r="AF15" s="6">
        <v>5.32</v>
      </c>
      <c r="AG15" s="6">
        <v>5.3</v>
      </c>
      <c r="AH15" s="6">
        <v>6.14</v>
      </c>
      <c r="AI15" s="6">
        <v>6.42</v>
      </c>
      <c r="AJ15" s="6">
        <v>8.2200000000000006</v>
      </c>
      <c r="AK15" s="6">
        <v>8.4499999999999993</v>
      </c>
      <c r="AL15" s="6">
        <v>8.75</v>
      </c>
      <c r="AM15" s="6">
        <v>9.1</v>
      </c>
      <c r="AN15" s="6">
        <v>9.67</v>
      </c>
      <c r="AO15" s="6">
        <v>9.7899999999999991</v>
      </c>
      <c r="AP15" s="6">
        <v>10.64</v>
      </c>
      <c r="AQ15" s="6">
        <v>11.43</v>
      </c>
      <c r="AR15" s="6">
        <v>12.45</v>
      </c>
      <c r="AS15" s="6">
        <v>9.57</v>
      </c>
      <c r="AT15" s="6">
        <v>8.51</v>
      </c>
      <c r="AU15" s="6">
        <v>8.1</v>
      </c>
      <c r="AV15" s="6">
        <v>8.51</v>
      </c>
      <c r="AW15" s="6">
        <v>8.6999999999999993</v>
      </c>
      <c r="AX15" s="6">
        <v>7.71</v>
      </c>
      <c r="AY15" s="6">
        <v>7.02</v>
      </c>
      <c r="AZ15" s="6">
        <v>6.9</v>
      </c>
      <c r="BA15" s="6">
        <v>6.88</v>
      </c>
      <c r="BB15" s="6">
        <v>7.12</v>
      </c>
      <c r="BC15" s="6">
        <v>7.09</v>
      </c>
      <c r="BD15" s="6">
        <v>6.12</v>
      </c>
      <c r="BE15" s="6">
        <v>5.91</v>
      </c>
      <c r="BF15" s="6">
        <v>5.28</v>
      </c>
      <c r="BG15" s="6">
        <v>4.7699999999999996</v>
      </c>
      <c r="BH15" s="6">
        <v>4.59</v>
      </c>
      <c r="BI15" s="6">
        <v>4.67</v>
      </c>
      <c r="BJ15" s="6">
        <v>4.18</v>
      </c>
      <c r="BK15" s="6">
        <v>3.78</v>
      </c>
      <c r="BL15" s="6">
        <v>3.83</v>
      </c>
      <c r="BM15" s="6">
        <v>3.78</v>
      </c>
      <c r="BN15" s="6">
        <v>3.48</v>
      </c>
      <c r="BO15" s="6">
        <v>4.0199999999999996</v>
      </c>
      <c r="BP15" s="6">
        <v>3.88</v>
      </c>
      <c r="BQ15" s="6">
        <v>3.92</v>
      </c>
      <c r="BR15" s="6">
        <v>3.95</v>
      </c>
      <c r="BS15" s="6">
        <v>3.65</v>
      </c>
      <c r="BT15" s="6">
        <v>3.53</v>
      </c>
      <c r="BU15" s="6">
        <v>3.48</v>
      </c>
      <c r="BV15" s="6">
        <v>3.39</v>
      </c>
      <c r="BW15" s="6">
        <v>3.24</v>
      </c>
      <c r="BX15" s="6">
        <v>3.05</v>
      </c>
      <c r="BY15" s="6">
        <v>2.9</v>
      </c>
      <c r="BZ15" s="6">
        <v>2.71</v>
      </c>
      <c r="CA15" s="6">
        <v>2.44</v>
      </c>
      <c r="CB15" s="6">
        <v>2.2799999999999998</v>
      </c>
      <c r="CC15" s="6">
        <v>2.02</v>
      </c>
      <c r="CD15" s="6">
        <v>1.75</v>
      </c>
      <c r="CE15" s="6">
        <v>1.74</v>
      </c>
      <c r="CF15" s="6">
        <v>1.58</v>
      </c>
      <c r="CG15" s="6">
        <v>1.31</v>
      </c>
      <c r="CH15" s="6">
        <v>1.22</v>
      </c>
      <c r="CI15" s="6">
        <v>1.1200000000000001</v>
      </c>
      <c r="CJ15" s="6">
        <v>0.8</v>
      </c>
      <c r="CK15" s="6">
        <v>0.73</v>
      </c>
      <c r="CL15" s="6">
        <v>1.25</v>
      </c>
      <c r="CM15" s="6">
        <v>1.65</v>
      </c>
      <c r="CN15" s="6">
        <v>1.47</v>
      </c>
      <c r="CO15" s="6">
        <v>1.29</v>
      </c>
      <c r="CP15" s="6">
        <v>1.31</v>
      </c>
      <c r="CQ15" s="6">
        <v>1.1399999999999999</v>
      </c>
      <c r="CR15" s="6">
        <v>1.1000000000000001</v>
      </c>
    </row>
    <row r="16" spans="1:96" x14ac:dyDescent="0.3">
      <c r="A16" s="4" t="s">
        <v>39</v>
      </c>
      <c r="N16" s="6">
        <v>4.1500000000000004</v>
      </c>
      <c r="O16" s="6">
        <v>4.2300000000000004</v>
      </c>
      <c r="P16" s="6">
        <v>4.0599999999999996</v>
      </c>
      <c r="Q16" s="6">
        <v>4.01</v>
      </c>
      <c r="R16" s="6">
        <v>4.0599999999999996</v>
      </c>
      <c r="S16" s="6">
        <v>4.25</v>
      </c>
      <c r="T16" s="6">
        <v>4.01</v>
      </c>
      <c r="U16" s="6">
        <v>3.79</v>
      </c>
      <c r="V16" s="6">
        <v>3.81</v>
      </c>
      <c r="W16" s="6">
        <v>3.78</v>
      </c>
      <c r="X16" s="6">
        <v>3.79</v>
      </c>
      <c r="Y16" s="6">
        <v>3.81</v>
      </c>
      <c r="Z16" s="6">
        <v>3.99</v>
      </c>
      <c r="AA16" s="6">
        <v>3.98</v>
      </c>
      <c r="AB16" s="6">
        <v>3.83</v>
      </c>
      <c r="AC16" s="6">
        <v>3.9</v>
      </c>
      <c r="AD16" s="6">
        <v>4.08</v>
      </c>
      <c r="AE16" s="6">
        <v>4.5599999999999996</v>
      </c>
      <c r="AF16" s="6">
        <v>4.43</v>
      </c>
      <c r="AG16" s="6">
        <v>4.04</v>
      </c>
      <c r="AH16" s="6">
        <v>4.09</v>
      </c>
      <c r="AI16" s="6">
        <v>4.04</v>
      </c>
      <c r="AJ16" s="6">
        <v>4.6900000000000004</v>
      </c>
      <c r="AK16" s="6">
        <v>5.38</v>
      </c>
      <c r="AL16" s="6">
        <v>5.38</v>
      </c>
      <c r="AM16" s="6">
        <v>5.26</v>
      </c>
      <c r="AN16" s="6">
        <v>5.25</v>
      </c>
      <c r="AO16" s="6">
        <v>5.33</v>
      </c>
      <c r="AP16" s="6">
        <v>5.32</v>
      </c>
      <c r="AQ16" s="6">
        <v>5.48</v>
      </c>
      <c r="AR16" s="6">
        <v>5.83</v>
      </c>
      <c r="AS16" s="6">
        <v>5.25</v>
      </c>
      <c r="AT16" s="6">
        <v>5.2</v>
      </c>
      <c r="AU16" s="6">
        <v>5.26</v>
      </c>
      <c r="AV16" s="6">
        <v>6.2</v>
      </c>
      <c r="AW16" s="6">
        <v>5.53</v>
      </c>
      <c r="AX16" s="6">
        <v>5.41</v>
      </c>
      <c r="AY16" s="6">
        <v>5.1100000000000003</v>
      </c>
      <c r="AZ16" s="6">
        <v>5.17</v>
      </c>
      <c r="BA16" s="6">
        <v>5.79</v>
      </c>
      <c r="BB16" s="6">
        <v>6.13</v>
      </c>
      <c r="BC16" s="6">
        <v>6.59</v>
      </c>
      <c r="BD16" s="6">
        <v>6.79</v>
      </c>
      <c r="BE16" s="6">
        <v>6.58</v>
      </c>
      <c r="BF16" s="6">
        <v>5.91</v>
      </c>
      <c r="BG16" s="6">
        <v>5.64</v>
      </c>
      <c r="BH16" s="6">
        <v>5.69</v>
      </c>
      <c r="BI16" s="6">
        <v>5.34</v>
      </c>
      <c r="BJ16" s="6">
        <v>5.05</v>
      </c>
      <c r="BK16" s="6">
        <v>5.22</v>
      </c>
      <c r="BL16" s="6">
        <v>4.92</v>
      </c>
      <c r="BM16" s="6">
        <v>4.59</v>
      </c>
      <c r="BN16" s="6">
        <v>4.25</v>
      </c>
      <c r="BO16" s="6">
        <v>4.67</v>
      </c>
      <c r="BP16" s="6">
        <v>4.67</v>
      </c>
      <c r="BQ16" s="6">
        <v>4.5</v>
      </c>
      <c r="BR16" s="6">
        <v>4.42</v>
      </c>
      <c r="BS16" s="6">
        <v>4.22</v>
      </c>
      <c r="BT16" s="6">
        <v>4.0999999999999996</v>
      </c>
      <c r="BU16" s="6">
        <v>4.13</v>
      </c>
      <c r="BV16" s="6">
        <v>3.79</v>
      </c>
      <c r="BW16" s="6">
        <v>3.56</v>
      </c>
      <c r="BX16" s="6">
        <v>3.31</v>
      </c>
      <c r="BY16" s="6">
        <v>3.11</v>
      </c>
      <c r="BZ16" s="6">
        <v>2.93</v>
      </c>
      <c r="CA16" s="6">
        <v>2.72</v>
      </c>
      <c r="CB16" s="6">
        <v>2.68</v>
      </c>
      <c r="CC16" s="6">
        <v>2.41</v>
      </c>
      <c r="CD16" s="6">
        <v>2.2000000000000002</v>
      </c>
      <c r="CE16" s="6">
        <v>2.12</v>
      </c>
      <c r="CF16" s="6">
        <v>2.0699999999999998</v>
      </c>
      <c r="CG16" s="6">
        <v>1.78</v>
      </c>
      <c r="CH16">
        <v>1.54</v>
      </c>
      <c r="CI16" s="6">
        <v>1.52</v>
      </c>
      <c r="CJ16" s="6">
        <v>1.23</v>
      </c>
      <c r="CK16" s="6">
        <v>1.31</v>
      </c>
      <c r="CL16" s="6">
        <v>1.78</v>
      </c>
      <c r="CM16" s="6">
        <v>2.2200000000000002</v>
      </c>
      <c r="CN16" s="6">
        <v>2.1</v>
      </c>
      <c r="CO16" s="6">
        <v>1.96</v>
      </c>
      <c r="CP16" s="6">
        <v>2.0299999999999998</v>
      </c>
      <c r="CQ16" s="6">
        <v>1.73</v>
      </c>
      <c r="CR16" s="6">
        <v>1.72</v>
      </c>
    </row>
    <row r="17" spans="1:98" x14ac:dyDescent="0.3">
      <c r="A17" s="4" t="s">
        <v>40</v>
      </c>
      <c r="N17" s="6">
        <v>4.32</v>
      </c>
      <c r="O17" s="6">
        <v>4.5199999999999996</v>
      </c>
      <c r="P17" s="6">
        <v>4.68</v>
      </c>
      <c r="Q17" s="6">
        <v>4.53</v>
      </c>
      <c r="R17" s="6">
        <v>4.29</v>
      </c>
      <c r="S17" s="6">
        <v>4.5</v>
      </c>
      <c r="T17" s="6">
        <v>4.25</v>
      </c>
      <c r="U17" s="6">
        <v>3.95</v>
      </c>
      <c r="V17" s="6">
        <v>3.94</v>
      </c>
      <c r="W17" s="6">
        <v>3.85</v>
      </c>
      <c r="X17" s="6">
        <v>3.8</v>
      </c>
      <c r="Y17" s="6">
        <v>3.91</v>
      </c>
      <c r="Z17" s="6">
        <v>4.17</v>
      </c>
      <c r="AA17" s="6">
        <v>4.5599999999999996</v>
      </c>
      <c r="AB17" s="6">
        <v>4.3099999999999996</v>
      </c>
      <c r="AC17" s="6">
        <v>4.78</v>
      </c>
      <c r="AD17" s="6">
        <v>5.0199999999999996</v>
      </c>
      <c r="AE17" s="6">
        <v>5.54</v>
      </c>
      <c r="AF17" s="6">
        <v>5.49</v>
      </c>
      <c r="AG17" s="6">
        <v>5.31</v>
      </c>
      <c r="AH17" s="6">
        <v>6.08</v>
      </c>
      <c r="AI17" s="6">
        <v>6.05</v>
      </c>
      <c r="AJ17" s="6">
        <v>6.91</v>
      </c>
      <c r="AK17" s="6">
        <v>6.53</v>
      </c>
      <c r="AL17" s="6">
        <v>6.95</v>
      </c>
      <c r="AM17" s="6">
        <v>7.34</v>
      </c>
      <c r="AN17" s="6">
        <v>7.8</v>
      </c>
      <c r="AO17" s="6">
        <v>9.19</v>
      </c>
      <c r="AP17" s="6">
        <v>9.6300000000000008</v>
      </c>
      <c r="AQ17" s="6">
        <v>10.87</v>
      </c>
      <c r="AR17" s="6">
        <v>12.15</v>
      </c>
      <c r="AS17" s="6">
        <v>10.93</v>
      </c>
      <c r="AT17" s="6">
        <v>11.34</v>
      </c>
      <c r="AU17" s="6">
        <v>11.72</v>
      </c>
      <c r="AV17" s="6">
        <v>11.89</v>
      </c>
      <c r="AW17" s="6">
        <v>13.08</v>
      </c>
      <c r="AX17" s="6">
        <v>13.85</v>
      </c>
      <c r="AY17" s="6">
        <v>12.81</v>
      </c>
      <c r="AZ17" s="6">
        <v>13.01</v>
      </c>
      <c r="BA17" s="6">
        <v>12.01</v>
      </c>
      <c r="BB17" s="6">
        <v>11.59</v>
      </c>
      <c r="BC17" s="6">
        <v>10.56</v>
      </c>
      <c r="BD17" s="6">
        <v>10.49</v>
      </c>
      <c r="BE17" s="6">
        <v>9.89</v>
      </c>
      <c r="BF17" s="6">
        <v>8.6199999999999992</v>
      </c>
      <c r="BG17" s="6">
        <v>8.17</v>
      </c>
      <c r="BH17" s="6">
        <v>8.32</v>
      </c>
      <c r="BI17" s="6">
        <v>7.25</v>
      </c>
      <c r="BJ17" s="6">
        <v>6.24</v>
      </c>
      <c r="BK17" s="6">
        <v>6.4</v>
      </c>
      <c r="BL17" s="6">
        <v>6.1</v>
      </c>
      <c r="BM17" s="6">
        <v>6.15</v>
      </c>
      <c r="BN17" s="6">
        <v>5.46</v>
      </c>
      <c r="BO17" s="6">
        <v>6.3</v>
      </c>
      <c r="BP17" s="6">
        <v>6.87</v>
      </c>
      <c r="BQ17" s="6">
        <v>6.6</v>
      </c>
      <c r="BR17" s="6">
        <v>7.06</v>
      </c>
      <c r="BS17" s="6">
        <v>6.33</v>
      </c>
      <c r="BT17" s="6">
        <v>5.98</v>
      </c>
      <c r="BU17" s="6">
        <v>6.04</v>
      </c>
      <c r="BV17" s="6">
        <v>5.21</v>
      </c>
      <c r="BW17" s="6">
        <v>4.9400000000000004</v>
      </c>
      <c r="BX17" s="6">
        <v>4.43</v>
      </c>
      <c r="BY17" s="6">
        <v>3.82</v>
      </c>
      <c r="BZ17" s="6">
        <v>3.66</v>
      </c>
      <c r="CA17" s="6">
        <v>3.5</v>
      </c>
      <c r="CB17" s="6">
        <v>3.69</v>
      </c>
      <c r="CC17" s="6">
        <v>3.47</v>
      </c>
      <c r="CD17" s="6">
        <v>3.18</v>
      </c>
      <c r="CE17" s="6">
        <v>3.21</v>
      </c>
      <c r="CF17" s="6">
        <v>3.13</v>
      </c>
      <c r="CG17" s="6">
        <v>2.81</v>
      </c>
      <c r="CH17" s="6">
        <v>2.4900000000000002</v>
      </c>
      <c r="CI17" s="6">
        <v>2.3199999999999998</v>
      </c>
      <c r="CJ17" s="6">
        <v>1.74</v>
      </c>
      <c r="CK17" s="6">
        <v>2.1</v>
      </c>
      <c r="CL17" s="6">
        <v>2.41</v>
      </c>
      <c r="CM17" s="6">
        <v>2.93</v>
      </c>
      <c r="CN17" s="6">
        <v>2.74</v>
      </c>
      <c r="CO17" s="6">
        <v>2.52</v>
      </c>
      <c r="CP17" s="6">
        <v>2.59</v>
      </c>
      <c r="CQ17" s="6">
        <v>2.41</v>
      </c>
      <c r="CR17" s="6">
        <v>2.57</v>
      </c>
    </row>
    <row r="18" spans="1:98" x14ac:dyDescent="0.3">
      <c r="A18" s="4" t="s">
        <v>41</v>
      </c>
      <c r="N18" s="6">
        <v>5.6</v>
      </c>
      <c r="O18" s="6">
        <v>5.7</v>
      </c>
      <c r="P18" s="6">
        <v>5.87</v>
      </c>
      <c r="Q18" s="6">
        <v>5.5</v>
      </c>
      <c r="R18" s="6">
        <v>5.22</v>
      </c>
      <c r="S18" s="6">
        <v>5.33</v>
      </c>
      <c r="T18" s="6">
        <v>4.8899999999999997</v>
      </c>
      <c r="U18" s="6">
        <v>4.5199999999999996</v>
      </c>
      <c r="V18" s="6">
        <v>4.5599999999999996</v>
      </c>
      <c r="W18" s="6">
        <v>4.57</v>
      </c>
      <c r="X18" s="6">
        <v>4.84</v>
      </c>
      <c r="Y18" s="6">
        <v>5.49</v>
      </c>
      <c r="Z18" s="6">
        <v>6.02</v>
      </c>
      <c r="AA18" s="6">
        <v>6.46</v>
      </c>
      <c r="AB18" s="6">
        <v>6.24</v>
      </c>
      <c r="AC18" s="6">
        <v>7.83</v>
      </c>
      <c r="AD18" s="6">
        <v>7.97</v>
      </c>
      <c r="AE18" s="6">
        <v>9.1</v>
      </c>
      <c r="AF18" s="6">
        <v>10.34</v>
      </c>
      <c r="AG18" s="6">
        <v>10.7</v>
      </c>
      <c r="AH18" s="6">
        <v>11.34</v>
      </c>
      <c r="AI18" s="6">
        <v>9.57</v>
      </c>
      <c r="AJ18" s="6">
        <v>11.52</v>
      </c>
      <c r="AK18" s="6">
        <v>12.01</v>
      </c>
      <c r="AL18" s="6">
        <v>11.73</v>
      </c>
      <c r="AM18" s="6">
        <v>11.4</v>
      </c>
      <c r="AN18" s="6">
        <v>12.44</v>
      </c>
      <c r="AO18" s="6">
        <v>13.86</v>
      </c>
      <c r="AP18" s="6">
        <v>15.94</v>
      </c>
      <c r="AQ18" s="6">
        <v>16.690000000000001</v>
      </c>
      <c r="AR18" s="6">
        <v>16.149999999999999</v>
      </c>
      <c r="AS18" s="6">
        <v>15.9</v>
      </c>
      <c r="AT18" s="6">
        <v>17.78</v>
      </c>
      <c r="AU18" s="6">
        <v>18.04</v>
      </c>
      <c r="AV18" s="6">
        <v>17.920000000000002</v>
      </c>
      <c r="AW18" s="6">
        <v>21.14</v>
      </c>
      <c r="AX18" s="6">
        <v>25.91</v>
      </c>
      <c r="AY18" s="6">
        <v>29.24</v>
      </c>
      <c r="AZ18" s="6">
        <v>19.07</v>
      </c>
      <c r="BA18" s="6">
        <v>21.48</v>
      </c>
      <c r="BB18" s="6">
        <v>26.9</v>
      </c>
      <c r="BC18" s="6">
        <v>27.82</v>
      </c>
      <c r="BD18" s="6">
        <v>25.82</v>
      </c>
      <c r="BE18" s="6">
        <v>24.34</v>
      </c>
      <c r="BF18" s="6">
        <v>20.91</v>
      </c>
      <c r="BG18" s="6">
        <v>17.96</v>
      </c>
      <c r="BH18" s="6">
        <v>17.2</v>
      </c>
      <c r="BI18" s="6">
        <v>13.33</v>
      </c>
      <c r="BJ18" s="6">
        <v>11.1</v>
      </c>
      <c r="BK18" s="6">
        <v>10.95</v>
      </c>
      <c r="BL18" s="6">
        <v>11.38</v>
      </c>
      <c r="BM18" s="6">
        <v>11.58</v>
      </c>
      <c r="BN18" s="6">
        <v>9.07</v>
      </c>
      <c r="BO18" s="6">
        <v>10.07</v>
      </c>
      <c r="BP18" s="6">
        <v>10.53</v>
      </c>
      <c r="BQ18" s="6">
        <v>10.01</v>
      </c>
      <c r="BR18" s="6">
        <v>10.15</v>
      </c>
      <c r="BS18" s="6">
        <v>8.74</v>
      </c>
      <c r="BT18" s="6">
        <v>8.41</v>
      </c>
      <c r="BU18" s="6">
        <v>8.66</v>
      </c>
      <c r="BV18" s="6">
        <v>8.18</v>
      </c>
      <c r="BW18" s="6">
        <v>7.7</v>
      </c>
      <c r="BX18" s="6">
        <v>6.9</v>
      </c>
      <c r="BY18" s="6">
        <v>6.2</v>
      </c>
      <c r="BZ18" s="6">
        <v>6.38</v>
      </c>
      <c r="CA18" s="6">
        <v>5.93</v>
      </c>
      <c r="CB18" s="6">
        <v>6.1</v>
      </c>
      <c r="CC18" s="6">
        <v>6.09</v>
      </c>
      <c r="CD18" s="6">
        <v>5.89</v>
      </c>
      <c r="CE18" s="6">
        <v>7.26</v>
      </c>
      <c r="CF18" s="6">
        <v>8.1</v>
      </c>
      <c r="CG18" s="6">
        <v>8.42</v>
      </c>
      <c r="CH18" s="6">
        <v>9.48</v>
      </c>
      <c r="CI18" s="6">
        <v>9.7200000000000006</v>
      </c>
      <c r="CJ18" s="6">
        <v>10.52</v>
      </c>
      <c r="CK18" s="6">
        <v>12</v>
      </c>
      <c r="CL18" s="6">
        <v>10.95</v>
      </c>
      <c r="CM18" s="6">
        <v>11.43</v>
      </c>
      <c r="CN18" s="6">
        <v>11.65</v>
      </c>
      <c r="CO18" s="6">
        <v>10.26</v>
      </c>
      <c r="CP18" s="6">
        <v>8.5399999999999991</v>
      </c>
      <c r="CQ18" s="6">
        <v>7.81</v>
      </c>
      <c r="CR18" s="6">
        <v>7.41</v>
      </c>
      <c r="CT18" s="8"/>
    </row>
    <row r="19" spans="1:98" x14ac:dyDescent="0.3">
      <c r="A19" s="4" t="s">
        <v>138</v>
      </c>
      <c r="N19" s="6">
        <v>3.07</v>
      </c>
      <c r="O19" s="6">
        <v>3.13</v>
      </c>
      <c r="P19" s="6">
        <v>3.02</v>
      </c>
      <c r="Q19" s="6">
        <v>3.13</v>
      </c>
      <c r="R19" s="6">
        <v>3.37</v>
      </c>
      <c r="S19" s="6">
        <v>3.47</v>
      </c>
      <c r="T19" s="6">
        <v>3.34</v>
      </c>
      <c r="U19" s="6">
        <v>3.31</v>
      </c>
      <c r="V19" s="6">
        <v>3.26</v>
      </c>
      <c r="W19" s="6">
        <v>3.21</v>
      </c>
      <c r="X19" s="6">
        <v>3.22</v>
      </c>
      <c r="Y19" s="6">
        <v>3.14</v>
      </c>
      <c r="Z19" s="6">
        <v>3.26</v>
      </c>
      <c r="AA19" s="6">
        <v>3.17</v>
      </c>
      <c r="AB19" s="6">
        <v>3.1</v>
      </c>
      <c r="AC19" s="6">
        <v>3.06</v>
      </c>
      <c r="AD19" s="6">
        <v>2.73</v>
      </c>
      <c r="AE19" s="6">
        <v>2.54</v>
      </c>
      <c r="AF19" s="6">
        <v>2.62</v>
      </c>
      <c r="AG19" s="6">
        <v>2.35</v>
      </c>
      <c r="AH19" s="6">
        <v>2.2999999999999998</v>
      </c>
      <c r="AI19" s="6">
        <v>2.35</v>
      </c>
      <c r="AJ19" s="6">
        <v>2.5299999999999998</v>
      </c>
      <c r="AK19" s="6">
        <v>2.91</v>
      </c>
      <c r="AL19" s="6">
        <v>3.02</v>
      </c>
      <c r="AM19" s="6">
        <v>3.2</v>
      </c>
      <c r="AN19" s="6">
        <v>3.21</v>
      </c>
      <c r="AO19" s="6">
        <v>3.34</v>
      </c>
      <c r="AP19" s="6">
        <v>3.06</v>
      </c>
      <c r="AQ19" s="6">
        <v>2.89</v>
      </c>
      <c r="AR19" s="6">
        <v>2.74</v>
      </c>
      <c r="AS19" s="6">
        <v>2.21</v>
      </c>
      <c r="AT19" s="6">
        <v>1.83</v>
      </c>
      <c r="AU19" s="6">
        <v>2</v>
      </c>
      <c r="AV19" s="6">
        <v>1.87</v>
      </c>
      <c r="AW19" s="6">
        <v>1.93</v>
      </c>
      <c r="AX19" s="6">
        <v>1.82</v>
      </c>
      <c r="AY19" s="6">
        <v>1.85</v>
      </c>
      <c r="AZ19" s="6">
        <v>1.83</v>
      </c>
      <c r="BA19" s="6">
        <v>1.62</v>
      </c>
      <c r="BB19" s="6">
        <v>1.34</v>
      </c>
      <c r="BC19" s="6">
        <v>1.3</v>
      </c>
      <c r="BD19" s="6">
        <v>1.24</v>
      </c>
      <c r="BE19" s="6">
        <v>1.34</v>
      </c>
      <c r="BF19" s="6">
        <v>1.49</v>
      </c>
      <c r="BG19" s="6">
        <v>1.47</v>
      </c>
      <c r="BH19" s="6">
        <v>1.34</v>
      </c>
      <c r="BI19" s="6">
        <v>1.3</v>
      </c>
      <c r="BJ19" s="6">
        <v>1.51</v>
      </c>
      <c r="BK19" s="6">
        <v>1.54</v>
      </c>
      <c r="BL19" s="6">
        <v>1.35</v>
      </c>
      <c r="BM19" s="6">
        <v>1.2</v>
      </c>
      <c r="BN19" s="6">
        <v>1.29</v>
      </c>
      <c r="BO19" s="6">
        <v>1.53</v>
      </c>
      <c r="BP19" s="6">
        <v>1.56</v>
      </c>
      <c r="BQ19" s="6">
        <v>1.73</v>
      </c>
      <c r="BR19" s="6">
        <v>1.89</v>
      </c>
      <c r="BS19" s="6">
        <v>1.76</v>
      </c>
      <c r="BT19" s="6">
        <v>1.68</v>
      </c>
      <c r="BU19" s="6">
        <v>1.8</v>
      </c>
      <c r="BV19" s="6">
        <v>1.76</v>
      </c>
      <c r="BW19" s="6">
        <v>1.56</v>
      </c>
      <c r="BX19" s="6">
        <v>1.51</v>
      </c>
      <c r="BY19" s="6">
        <v>1.46</v>
      </c>
      <c r="BZ19" s="6">
        <v>1.33</v>
      </c>
      <c r="CA19" s="6">
        <v>1.26</v>
      </c>
      <c r="CB19" s="6">
        <v>1.1100000000000001</v>
      </c>
      <c r="CC19" s="6">
        <v>0.95</v>
      </c>
      <c r="CD19" s="6">
        <v>0.92</v>
      </c>
      <c r="CE19" s="6">
        <v>0.79</v>
      </c>
      <c r="CF19" s="6">
        <v>0.72</v>
      </c>
      <c r="CG19" s="6">
        <v>0.59</v>
      </c>
      <c r="CH19" s="6">
        <v>0.39</v>
      </c>
      <c r="CI19" s="6">
        <v>0.3</v>
      </c>
      <c r="CJ19" s="6">
        <v>0.23</v>
      </c>
      <c r="CK19" s="6">
        <v>0.12</v>
      </c>
      <c r="CL19" s="6">
        <v>0.56000000000000005</v>
      </c>
      <c r="CM19" s="6">
        <v>0.79</v>
      </c>
      <c r="CN19" s="6">
        <v>0.71</v>
      </c>
      <c r="CO19" s="6">
        <v>0.61</v>
      </c>
      <c r="CP19" s="6">
        <v>0.65</v>
      </c>
      <c r="CQ19" s="6">
        <v>0.52</v>
      </c>
      <c r="CR19" s="6">
        <v>0.52</v>
      </c>
    </row>
    <row r="23" spans="1:98" x14ac:dyDescent="0.3">
      <c r="A23" t="s">
        <v>177</v>
      </c>
    </row>
    <row r="24" spans="1:98" x14ac:dyDescent="0.3">
      <c r="A24" s="4" t="s">
        <v>38</v>
      </c>
      <c r="B24" s="5">
        <v>100.72963642113302</v>
      </c>
      <c r="C24" s="5">
        <v>101.33634582662918</v>
      </c>
      <c r="D24" s="5">
        <v>103.73268769495891</v>
      </c>
      <c r="E24" s="5">
        <v>104.70597215341526</v>
      </c>
      <c r="F24" s="5">
        <v>104.36266501254583</v>
      </c>
      <c r="G24" s="5">
        <v>104.52595694004694</v>
      </c>
      <c r="H24" s="5">
        <v>104.36687749861315</v>
      </c>
      <c r="I24" s="5">
        <v>102.80245942275835</v>
      </c>
      <c r="J24" s="5">
        <v>101.53414380045047</v>
      </c>
      <c r="K24" s="5">
        <v>99.196388408171288</v>
      </c>
      <c r="L24" s="5">
        <v>98.752961255433476</v>
      </c>
      <c r="M24" s="5">
        <v>102.06159002576165</v>
      </c>
      <c r="N24" s="5">
        <v>100.433136936651</v>
      </c>
      <c r="O24" s="5">
        <v>97.842553857990282</v>
      </c>
      <c r="P24" s="5">
        <v>99.302964954152159</v>
      </c>
      <c r="Q24" s="5">
        <v>98.054079109320554</v>
      </c>
      <c r="R24" s="5">
        <v>97.679994688229741</v>
      </c>
      <c r="S24" s="5">
        <v>97.275160486746657</v>
      </c>
      <c r="T24" s="5">
        <v>96.8354197754296</v>
      </c>
      <c r="U24" s="5">
        <v>96.704201345765796</v>
      </c>
      <c r="V24" s="5">
        <v>97.447140393253008</v>
      </c>
      <c r="W24" s="5">
        <v>97.99932809170167</v>
      </c>
      <c r="X24" s="5">
        <v>97.59585922806373</v>
      </c>
      <c r="Y24" s="5">
        <v>96.55067563910174</v>
      </c>
      <c r="Z24" s="5">
        <v>95.258473550826821</v>
      </c>
      <c r="AA24" s="5">
        <v>93.465718096237453</v>
      </c>
      <c r="AB24" s="5">
        <v>92.9545648111134</v>
      </c>
      <c r="AC24" s="5">
        <v>92.070090652895686</v>
      </c>
      <c r="AD24" s="5">
        <v>89.804555975158792</v>
      </c>
      <c r="AE24" s="5">
        <v>88.265972677674739</v>
      </c>
      <c r="AF24" s="5">
        <v>89.750770601943387</v>
      </c>
      <c r="AG24" s="5">
        <v>89.518745636420718</v>
      </c>
      <c r="AH24" s="5">
        <v>90.017152513957939</v>
      </c>
      <c r="AI24" s="5">
        <v>92.422402070957304</v>
      </c>
      <c r="AJ24" s="5">
        <v>91.11069161126558</v>
      </c>
      <c r="AK24" s="5">
        <v>89.96974508307305</v>
      </c>
      <c r="AL24" s="5">
        <v>90.186725081310115</v>
      </c>
      <c r="AM24" s="5">
        <v>90.947320565528187</v>
      </c>
      <c r="AN24" s="5">
        <v>92.228649607067325</v>
      </c>
      <c r="AO24" s="5">
        <v>93.447750916366161</v>
      </c>
      <c r="AP24" s="5">
        <v>92.65412392502644</v>
      </c>
      <c r="AQ24" s="5">
        <v>92.945877228591698</v>
      </c>
      <c r="AR24" s="5">
        <v>92.30098164493802</v>
      </c>
      <c r="AS24" s="5">
        <v>91.759510543066142</v>
      </c>
      <c r="AT24" s="5">
        <v>90.910636190244645</v>
      </c>
      <c r="AU24" s="5">
        <v>91.211034366735319</v>
      </c>
      <c r="AV24" s="5">
        <v>90.68756108136381</v>
      </c>
      <c r="AW24" s="5">
        <v>89.31354141248363</v>
      </c>
      <c r="AX24" s="5">
        <v>88.02491228968259</v>
      </c>
      <c r="AY24" s="5">
        <v>88.917336270040153</v>
      </c>
      <c r="AZ24" s="5">
        <v>89.307524567471745</v>
      </c>
      <c r="BA24" s="5">
        <v>88.675081317571355</v>
      </c>
      <c r="BB24" s="5">
        <v>87.458631068268019</v>
      </c>
      <c r="BC24" s="5">
        <v>86.872793933923148</v>
      </c>
      <c r="BD24" s="5">
        <v>85.54381465304013</v>
      </c>
      <c r="BE24" s="5">
        <v>85.637006957343459</v>
      </c>
      <c r="BF24" s="5">
        <v>86.798476513625303</v>
      </c>
      <c r="BG24" s="5">
        <v>87.101064642111439</v>
      </c>
      <c r="BH24" s="5">
        <v>86.67251968788689</v>
      </c>
      <c r="BI24" s="5">
        <v>87.935138081689459</v>
      </c>
      <c r="BJ24" s="5">
        <v>89.110198059525473</v>
      </c>
      <c r="BK24" s="5">
        <v>90.115879076641633</v>
      </c>
      <c r="BL24" s="5">
        <v>89.030475218403723</v>
      </c>
      <c r="BM24" s="5">
        <v>89.203446105581406</v>
      </c>
      <c r="BN24" s="5">
        <v>89.154372999793409</v>
      </c>
      <c r="BO24" s="5">
        <v>89.690525152901515</v>
      </c>
      <c r="BP24" s="5">
        <v>89.661548246492345</v>
      </c>
      <c r="BQ24" s="5">
        <v>89.926297787532803</v>
      </c>
      <c r="BR24" s="5">
        <v>89.555143800408715</v>
      </c>
      <c r="BS24" s="5">
        <v>90.273124808074456</v>
      </c>
      <c r="BT24" s="5">
        <v>89.802078133991969</v>
      </c>
      <c r="BU24" s="5">
        <v>90.616484574355297</v>
      </c>
      <c r="BV24" s="5">
        <v>90.33729524013421</v>
      </c>
      <c r="BW24" s="5">
        <v>90.134373495586161</v>
      </c>
      <c r="BX24" s="5">
        <v>90.70505995379402</v>
      </c>
      <c r="BY24" s="5">
        <v>90.234747091905447</v>
      </c>
      <c r="BZ24" s="5">
        <v>89.704102802044773</v>
      </c>
      <c r="CA24" s="5">
        <v>88.993567930726485</v>
      </c>
      <c r="CB24" s="5">
        <v>88.500594667692951</v>
      </c>
      <c r="CC24" s="5">
        <v>88.14036931702708</v>
      </c>
      <c r="CD24" s="5">
        <v>87.237093552355446</v>
      </c>
      <c r="CE24" s="5">
        <v>86.663736296594479</v>
      </c>
      <c r="CF24" s="5">
        <v>86.761924456909895</v>
      </c>
      <c r="CG24" s="5">
        <v>86.683197565124857</v>
      </c>
      <c r="CH24" s="5">
        <v>84.331533779750288</v>
      </c>
      <c r="CI24" s="5">
        <v>82.919605266800659</v>
      </c>
      <c r="CJ24" s="5">
        <v>81.025464456686151</v>
      </c>
      <c r="CK24" s="5">
        <v>80.725851258663397</v>
      </c>
      <c r="CL24" s="5">
        <v>81.682419719407534</v>
      </c>
      <c r="CM24" s="5">
        <f>CL24+0.85</f>
        <v>82.532419719407528</v>
      </c>
      <c r="CN24" s="17"/>
      <c r="CO24" s="17"/>
      <c r="CP24" s="17"/>
      <c r="CQ24" s="17"/>
      <c r="CR24" s="17"/>
    </row>
    <row r="25" spans="1:98" x14ac:dyDescent="0.3">
      <c r="A25" s="4" t="s">
        <v>39</v>
      </c>
      <c r="B25" s="5">
        <v>101.66579007561509</v>
      </c>
      <c r="C25" s="5">
        <v>101.77513220803509</v>
      </c>
      <c r="D25" s="5">
        <v>102.91696961787487</v>
      </c>
      <c r="E25" s="5">
        <v>104.08397947467705</v>
      </c>
      <c r="F25" s="5">
        <v>103.96572473212254</v>
      </c>
      <c r="G25" s="5">
        <v>104.34317779194878</v>
      </c>
      <c r="H25" s="5">
        <v>104.70559854728229</v>
      </c>
      <c r="I25" s="5">
        <v>104.33061334773002</v>
      </c>
      <c r="J25" s="5">
        <v>104.32323696305438</v>
      </c>
      <c r="K25" s="5">
        <v>104.38195820190074</v>
      </c>
      <c r="L25" s="5">
        <v>104.8864845544239</v>
      </c>
      <c r="M25" s="5">
        <v>107.69207872523219</v>
      </c>
      <c r="N25" s="5">
        <v>106.39826000247197</v>
      </c>
      <c r="O25" s="5">
        <v>105.69330901135325</v>
      </c>
      <c r="P25" s="5">
        <v>106.19271805777115</v>
      </c>
      <c r="Q25" s="5">
        <v>104.70315894554618</v>
      </c>
      <c r="R25" s="5">
        <v>104.5291540908718</v>
      </c>
      <c r="S25" s="5">
        <v>104.81577807180793</v>
      </c>
      <c r="T25" s="5">
        <v>105.46787094763972</v>
      </c>
      <c r="U25" s="5">
        <v>104.74888846777031</v>
      </c>
      <c r="V25" s="5">
        <v>104.71353801107438</v>
      </c>
      <c r="W25" s="5">
        <v>104.93316231727661</v>
      </c>
      <c r="X25" s="5">
        <v>104.67062936679577</v>
      </c>
      <c r="Y25" s="5">
        <v>104.55057711704225</v>
      </c>
      <c r="Z25" s="5">
        <v>103.80438706460238</v>
      </c>
      <c r="AA25" s="5">
        <v>102.80392935294151</v>
      </c>
      <c r="AB25" s="5">
        <v>103.11811865106787</v>
      </c>
      <c r="AC25" s="5">
        <v>102.87060595819857</v>
      </c>
      <c r="AD25" s="5">
        <v>102.02795596787215</v>
      </c>
      <c r="AE25" s="5">
        <v>101.66292179326237</v>
      </c>
      <c r="AF25" s="5">
        <v>102.29021990716657</v>
      </c>
      <c r="AG25" s="5">
        <v>102.04719789868099</v>
      </c>
      <c r="AH25" s="5">
        <v>102.4353059651424</v>
      </c>
      <c r="AI25" s="5">
        <v>104.02221112805962</v>
      </c>
      <c r="AJ25" s="5">
        <v>103.92056089359663</v>
      </c>
      <c r="AK25" s="5">
        <v>103.21128568669032</v>
      </c>
      <c r="AL25" s="5">
        <v>102.60759101243512</v>
      </c>
      <c r="AM25" s="5">
        <v>103.11578728781163</v>
      </c>
      <c r="AN25" s="5">
        <v>103.8185291537979</v>
      </c>
      <c r="AO25" s="5">
        <v>104.8126108517027</v>
      </c>
      <c r="AP25" s="5">
        <v>104.6640692550651</v>
      </c>
      <c r="AQ25" s="5">
        <v>104.91236040496146</v>
      </c>
      <c r="AR25" s="5">
        <v>104.77629009182832</v>
      </c>
      <c r="AS25" s="5">
        <v>105.08234379879895</v>
      </c>
      <c r="AT25" s="5">
        <v>104.75529559453136</v>
      </c>
      <c r="AU25" s="5">
        <v>104.72007097047631</v>
      </c>
      <c r="AV25" s="5">
        <v>104.7857558467519</v>
      </c>
      <c r="AW25" s="5">
        <v>104.26808639166852</v>
      </c>
      <c r="AX25" s="5">
        <v>103.63039468072066</v>
      </c>
      <c r="AY25" s="5">
        <v>103.9123225939496</v>
      </c>
      <c r="AZ25" s="5">
        <v>104.50837558570653</v>
      </c>
      <c r="BA25" s="5">
        <v>104.44380397397181</v>
      </c>
      <c r="BB25" s="5">
        <v>104.13437811116341</v>
      </c>
      <c r="BC25" s="5">
        <v>103.74384171644317</v>
      </c>
      <c r="BD25" s="5">
        <v>102.65113980153816</v>
      </c>
      <c r="BE25" s="5">
        <v>102.60082029946508</v>
      </c>
      <c r="BF25" s="5">
        <v>103.85682048566885</v>
      </c>
      <c r="BG25" s="5">
        <v>104.50501415579927</v>
      </c>
      <c r="BH25" s="5">
        <v>104.43944543103467</v>
      </c>
      <c r="BI25" s="5">
        <v>105.14908853820015</v>
      </c>
      <c r="BJ25" s="5">
        <v>106.14909266979082</v>
      </c>
      <c r="BK25" s="5">
        <v>106.73422255844258</v>
      </c>
      <c r="BL25" s="5">
        <v>106.24893455099709</v>
      </c>
      <c r="BM25" s="5">
        <v>106.53359738727045</v>
      </c>
      <c r="BN25" s="5">
        <v>106.9739064750481</v>
      </c>
      <c r="BO25" s="5">
        <v>107.9296755494088</v>
      </c>
      <c r="BP25" s="5">
        <v>107.64187241455838</v>
      </c>
      <c r="BQ25" s="5">
        <v>108.05044586911849</v>
      </c>
      <c r="BR25" s="5">
        <v>107.4946399691606</v>
      </c>
      <c r="BS25" s="5">
        <v>107.79196329153571</v>
      </c>
      <c r="BT25" s="5">
        <v>107.87377833913541</v>
      </c>
      <c r="BU25" s="5">
        <v>108.47387820740664</v>
      </c>
      <c r="BV25" s="5">
        <v>108.26086533208115</v>
      </c>
      <c r="BW25" s="5">
        <v>108.26415311468436</v>
      </c>
      <c r="BX25" s="5">
        <v>108.29964521512323</v>
      </c>
      <c r="BY25" s="5">
        <v>108.13248676085108</v>
      </c>
      <c r="BZ25" s="5">
        <v>107.97967365843716</v>
      </c>
      <c r="CA25" s="5">
        <v>107.61566192939851</v>
      </c>
      <c r="CB25" s="5">
        <v>107.46383548327994</v>
      </c>
      <c r="CC25" s="5">
        <v>106.90201384602173</v>
      </c>
      <c r="CD25" s="5">
        <v>106.31450042019878</v>
      </c>
      <c r="CE25" s="5">
        <v>106.30071461905581</v>
      </c>
      <c r="CF25" s="5">
        <v>106.29880059855834</v>
      </c>
      <c r="CG25" s="5">
        <v>107.05569367867741</v>
      </c>
      <c r="CH25" s="5">
        <v>105.36064959722202</v>
      </c>
      <c r="CI25" s="5">
        <v>105.0945449787764</v>
      </c>
      <c r="CJ25" s="5">
        <v>103.86013347380054</v>
      </c>
      <c r="CK25" s="5">
        <v>104.24847982114412</v>
      </c>
      <c r="CL25" s="5">
        <v>104.92533466200288</v>
      </c>
      <c r="CM25" s="5">
        <f>CL25+0.89</f>
        <v>105.81533466200288</v>
      </c>
      <c r="CN25" s="17"/>
      <c r="CO25" s="17"/>
      <c r="CP25" s="17"/>
      <c r="CQ25" s="17"/>
      <c r="CR25" s="17"/>
    </row>
    <row r="26" spans="1:98" x14ac:dyDescent="0.3">
      <c r="A26" s="4" t="s">
        <v>40</v>
      </c>
      <c r="B26" s="5">
        <v>100.31892253343972</v>
      </c>
      <c r="C26" s="5">
        <v>100.19488278489712</v>
      </c>
      <c r="D26" s="5">
        <v>101.25171994425584</v>
      </c>
      <c r="E26" s="5">
        <v>101.71218670618786</v>
      </c>
      <c r="F26" s="5">
        <v>101.29848983273368</v>
      </c>
      <c r="G26" s="5">
        <v>101.53595180109971</v>
      </c>
      <c r="H26" s="5">
        <v>101.06645207675908</v>
      </c>
      <c r="I26" s="5">
        <v>100.39086557544547</v>
      </c>
      <c r="J26" s="5">
        <v>100.08604344689662</v>
      </c>
      <c r="K26" s="5">
        <v>99.059512648847843</v>
      </c>
      <c r="L26" s="5">
        <v>99.030607697427982</v>
      </c>
      <c r="M26" s="5">
        <v>100.69255172019331</v>
      </c>
      <c r="N26" s="5">
        <v>100.25115318051682</v>
      </c>
      <c r="O26" s="5">
        <v>99.5760816412362</v>
      </c>
      <c r="P26" s="5">
        <v>100.35318164206757</v>
      </c>
      <c r="Q26" s="5">
        <v>99.977653058732372</v>
      </c>
      <c r="R26" s="5">
        <v>99.707836899988322</v>
      </c>
      <c r="S26" s="5">
        <v>99.769634129493241</v>
      </c>
      <c r="T26" s="5">
        <v>99.634923133779083</v>
      </c>
      <c r="U26" s="5">
        <v>99.468926742570275</v>
      </c>
      <c r="V26" s="5">
        <v>99.924856029240573</v>
      </c>
      <c r="W26" s="5">
        <v>99.865876616150871</v>
      </c>
      <c r="X26" s="5">
        <v>99.931261513196759</v>
      </c>
      <c r="Y26" s="5">
        <v>99.726966983244139</v>
      </c>
      <c r="Z26" s="5">
        <v>98.707776103124573</v>
      </c>
      <c r="AA26" s="5">
        <v>98.056909615997199</v>
      </c>
      <c r="AB26" s="5">
        <v>97.859820876032188</v>
      </c>
      <c r="AC26" s="5">
        <v>97.315814304478749</v>
      </c>
      <c r="AD26" s="5">
        <v>96.372358150391946</v>
      </c>
      <c r="AE26" s="5">
        <v>95.918716125510031</v>
      </c>
      <c r="AF26" s="5">
        <v>96.847204827109394</v>
      </c>
      <c r="AG26" s="5">
        <v>96.738331205620256</v>
      </c>
      <c r="AH26" s="5">
        <v>96.745880390619291</v>
      </c>
      <c r="AI26" s="5">
        <v>97.796473735084007</v>
      </c>
      <c r="AJ26" s="5">
        <v>97.49712011954405</v>
      </c>
      <c r="AK26" s="5">
        <v>96.859517569265762</v>
      </c>
      <c r="AL26" s="5">
        <v>97.470085164859725</v>
      </c>
      <c r="AM26" s="5">
        <v>97.686706867020149</v>
      </c>
      <c r="AN26" s="5">
        <v>98.328799177055529</v>
      </c>
      <c r="AO26" s="5">
        <v>98.958808097196027</v>
      </c>
      <c r="AP26" s="5">
        <v>98.544915079223927</v>
      </c>
      <c r="AQ26" s="5">
        <v>98.556592055625359</v>
      </c>
      <c r="AR26" s="5">
        <v>98.242104646231923</v>
      </c>
      <c r="AS26" s="5">
        <v>97.993944039499112</v>
      </c>
      <c r="AT26" s="5">
        <v>97.898249984975422</v>
      </c>
      <c r="AU26" s="5">
        <v>98.596555161797639</v>
      </c>
      <c r="AV26" s="5">
        <v>98.289060793723493</v>
      </c>
      <c r="AW26" s="5">
        <v>97.845842368457639</v>
      </c>
      <c r="AX26" s="5">
        <v>97.605868267915085</v>
      </c>
      <c r="AY26" s="5">
        <v>97.963880766456342</v>
      </c>
      <c r="AZ26" s="5">
        <v>97.848208982443552</v>
      </c>
      <c r="BA26" s="5">
        <v>97.639857174487076</v>
      </c>
      <c r="BB26" s="5">
        <v>96.878818516444312</v>
      </c>
      <c r="BC26" s="5">
        <v>96.550356908096674</v>
      </c>
      <c r="BD26" s="5">
        <v>95.962297252376104</v>
      </c>
      <c r="BE26" s="5">
        <v>95.885359438841448</v>
      </c>
      <c r="BF26" s="5">
        <v>96.499372652214632</v>
      </c>
      <c r="BG26" s="5">
        <v>96.594587792215322</v>
      </c>
      <c r="BH26" s="5">
        <v>96.484485544242645</v>
      </c>
      <c r="BI26" s="5">
        <v>97.237703015300639</v>
      </c>
      <c r="BJ26" s="5">
        <v>96.698587940977376</v>
      </c>
      <c r="BK26" s="5">
        <v>97.162451617354066</v>
      </c>
      <c r="BL26" s="5">
        <v>97.042809498480551</v>
      </c>
      <c r="BM26" s="5">
        <v>97.175214710008277</v>
      </c>
      <c r="BN26" s="5">
        <v>97.45511593302588</v>
      </c>
      <c r="BO26" s="5">
        <v>97.840765181077728</v>
      </c>
      <c r="BP26" s="5">
        <v>97.737218084572532</v>
      </c>
      <c r="BQ26" s="5">
        <v>97.678057753568694</v>
      </c>
      <c r="BR26" s="5">
        <v>97.595163579466302</v>
      </c>
      <c r="BS26" s="5">
        <v>97.682233794400446</v>
      </c>
      <c r="BT26" s="5">
        <v>97.598445348576618</v>
      </c>
      <c r="BU26" s="5">
        <v>98.642532089521012</v>
      </c>
      <c r="BV26" s="5">
        <v>98.196899187761062</v>
      </c>
      <c r="BW26" s="5">
        <v>97.909721744073337</v>
      </c>
      <c r="BX26" s="5">
        <v>98.107702344264439</v>
      </c>
      <c r="BY26" s="5">
        <v>97.86342404397648</v>
      </c>
      <c r="BZ26" s="5">
        <v>97.595080762879959</v>
      </c>
      <c r="CA26" s="5">
        <v>97.34670922781882</v>
      </c>
      <c r="CB26" s="5">
        <v>96.832475741296804</v>
      </c>
      <c r="CC26" s="5">
        <v>96.787632193042541</v>
      </c>
      <c r="CD26" s="5">
        <v>96.465134793384621</v>
      </c>
      <c r="CE26" s="5">
        <v>96.361209882090677</v>
      </c>
      <c r="CF26" s="5">
        <v>96.547807792558373</v>
      </c>
      <c r="CG26" s="5">
        <v>96.76234198772309</v>
      </c>
      <c r="CH26" s="5">
        <v>95.518342801647449</v>
      </c>
      <c r="CI26" s="5">
        <v>94.662959085583907</v>
      </c>
      <c r="CJ26" s="5">
        <v>94.00638324937367</v>
      </c>
      <c r="CK26" s="5">
        <v>93.926733969398455</v>
      </c>
      <c r="CL26" s="5">
        <v>94.458442441077523</v>
      </c>
      <c r="CM26" s="5">
        <f>CL26+0.35</f>
        <v>94.808442441077517</v>
      </c>
      <c r="CN26" s="17"/>
      <c r="CO26" s="17"/>
      <c r="CP26" s="17"/>
      <c r="CQ26" s="17"/>
      <c r="CR26" s="17"/>
    </row>
    <row r="27" spans="1:98" x14ac:dyDescent="0.3">
      <c r="A27" s="4" t="s">
        <v>41</v>
      </c>
      <c r="B27" s="5">
        <v>100.48069477928246</v>
      </c>
      <c r="C27" s="5">
        <v>100.72838504479303</v>
      </c>
      <c r="D27" s="5">
        <v>101.8234148384183</v>
      </c>
      <c r="E27" s="5">
        <v>102.63333110003788</v>
      </c>
      <c r="F27" s="5">
        <v>102.5175589588065</v>
      </c>
      <c r="G27" s="5">
        <v>102.39613019442288</v>
      </c>
      <c r="H27" s="5">
        <v>102.51815583149472</v>
      </c>
      <c r="I27" s="5">
        <v>101.63942313868588</v>
      </c>
      <c r="J27" s="5">
        <v>101.24027778029242</v>
      </c>
      <c r="K27" s="5">
        <v>100.34083288652936</v>
      </c>
      <c r="L27" s="5">
        <v>100.57518784983294</v>
      </c>
      <c r="M27" s="5">
        <v>102.41632390949962</v>
      </c>
      <c r="N27" s="5">
        <v>102.35312308217206</v>
      </c>
      <c r="O27" s="5">
        <v>102.07768046902814</v>
      </c>
      <c r="P27" s="5">
        <v>103.07584576644389</v>
      </c>
      <c r="Q27" s="5">
        <v>102.27630034214647</v>
      </c>
      <c r="R27" s="5">
        <v>102.25851913484449</v>
      </c>
      <c r="S27" s="5">
        <v>102.62716106465093</v>
      </c>
      <c r="T27" s="5">
        <v>102.99177434681968</v>
      </c>
      <c r="U27" s="5">
        <v>102.99666481954463</v>
      </c>
      <c r="V27" s="5">
        <v>103.4761824221118</v>
      </c>
      <c r="W27" s="5">
        <v>104.09055918252878</v>
      </c>
      <c r="X27" s="5">
        <v>104.27535674269095</v>
      </c>
      <c r="Y27" s="5">
        <v>103.83471254372473</v>
      </c>
      <c r="Z27" s="5">
        <v>102.86075034668676</v>
      </c>
      <c r="AA27" s="5">
        <v>102.59057270518743</v>
      </c>
      <c r="AB27" s="5">
        <v>102.85760066307898</v>
      </c>
      <c r="AC27" s="5">
        <v>102.69077968378508</v>
      </c>
      <c r="AD27" s="5">
        <v>101.86728562537022</v>
      </c>
      <c r="AE27" s="5">
        <v>101.09754216693669</v>
      </c>
      <c r="AF27" s="5">
        <v>102.56388419063536</v>
      </c>
      <c r="AG27" s="5">
        <v>102.50354252726468</v>
      </c>
      <c r="AH27" s="5">
        <v>102.41006668333716</v>
      </c>
      <c r="AI27" s="5">
        <v>103.74353757861341</v>
      </c>
      <c r="AJ27" s="5">
        <v>103.12312259423054</v>
      </c>
      <c r="AK27" s="5">
        <v>102.39402888553046</v>
      </c>
      <c r="AL27" s="5">
        <v>102.38421192446809</v>
      </c>
      <c r="AM27" s="5">
        <v>102.76893357344001</v>
      </c>
      <c r="AN27" s="5">
        <v>103.83675820031628</v>
      </c>
      <c r="AO27" s="5">
        <v>104.31293950447488</v>
      </c>
      <c r="AP27" s="5">
        <v>103.87097224140203</v>
      </c>
      <c r="AQ27" s="5">
        <v>104.11262780376185</v>
      </c>
      <c r="AR27" s="5">
        <v>103.29380016044875</v>
      </c>
      <c r="AS27" s="5">
        <v>102.84546412642894</v>
      </c>
      <c r="AT27" s="5">
        <v>103.24402598810349</v>
      </c>
      <c r="AU27" s="5">
        <v>103.43120958793742</v>
      </c>
      <c r="AV27" s="5">
        <v>102.9705721326241</v>
      </c>
      <c r="AW27" s="5">
        <v>102.04230508882833</v>
      </c>
      <c r="AX27" s="5">
        <v>101.14610387098999</v>
      </c>
      <c r="AY27" s="5">
        <v>101.25064556565471</v>
      </c>
      <c r="AZ27" s="5">
        <v>101.37390104838042</v>
      </c>
      <c r="BA27" s="5">
        <v>101.26341836880887</v>
      </c>
      <c r="BB27" s="5">
        <v>100.28315817295731</v>
      </c>
      <c r="BC27" s="5">
        <v>99.901783289551773</v>
      </c>
      <c r="BD27" s="5">
        <v>98.803287064281889</v>
      </c>
      <c r="BE27" s="5">
        <v>98.634972244218019</v>
      </c>
      <c r="BF27" s="5">
        <v>99.436160733626423</v>
      </c>
      <c r="BG27" s="5">
        <v>100.50956531635657</v>
      </c>
      <c r="BH27" s="5">
        <v>99.721348386964721</v>
      </c>
      <c r="BI27" s="5">
        <v>100.12170441986127</v>
      </c>
      <c r="BJ27" s="5">
        <v>100.45868944181117</v>
      </c>
      <c r="BK27" s="5">
        <v>100.82131004737667</v>
      </c>
      <c r="BL27" s="5">
        <v>100.03192443080799</v>
      </c>
      <c r="BM27" s="5">
        <v>100.19391732281716</v>
      </c>
      <c r="BN27" s="5">
        <v>100.10659944662366</v>
      </c>
      <c r="BO27" s="5">
        <v>100.4767277214701</v>
      </c>
      <c r="BP27" s="5">
        <v>100.04498665056683</v>
      </c>
      <c r="BQ27" s="5">
        <v>99.899639825696966</v>
      </c>
      <c r="BR27" s="5">
        <v>99.856958251186896</v>
      </c>
      <c r="BS27" s="5">
        <v>100.45391290070391</v>
      </c>
      <c r="BT27" s="5">
        <v>98.784831414224811</v>
      </c>
      <c r="BU27" s="5">
        <v>100.21631757144999</v>
      </c>
      <c r="BV27" s="5">
        <v>97.547886378848858</v>
      </c>
      <c r="BW27" s="5">
        <v>100.01507331787118</v>
      </c>
      <c r="BX27" s="5">
        <v>98.253451228990627</v>
      </c>
      <c r="BY27" s="5">
        <v>99.200535508706054</v>
      </c>
      <c r="BZ27" s="5">
        <v>98.261423501884849</v>
      </c>
      <c r="CA27" s="5">
        <v>98.36321745524809</v>
      </c>
      <c r="CB27" s="5">
        <v>98.198716590335295</v>
      </c>
      <c r="CC27" s="5">
        <v>97.919143484901781</v>
      </c>
      <c r="CD27" s="5">
        <v>97.063357625802425</v>
      </c>
      <c r="CE27" s="5">
        <v>95.840466741613724</v>
      </c>
      <c r="CF27" s="5">
        <v>95.757695856486748</v>
      </c>
      <c r="CG27" s="5">
        <v>95.701786509865101</v>
      </c>
      <c r="CH27" s="5">
        <v>94.37138352781794</v>
      </c>
      <c r="CI27" s="5">
        <v>93.735573597304025</v>
      </c>
      <c r="CJ27" s="5">
        <v>92.714181394346525</v>
      </c>
      <c r="CK27" s="5">
        <v>91.683239460149821</v>
      </c>
      <c r="CL27" s="5">
        <v>91.897916586744813</v>
      </c>
      <c r="CM27" s="5">
        <f>CL27+1.98</f>
        <v>93.877916586744817</v>
      </c>
      <c r="CN27" s="17"/>
      <c r="CO27" s="17"/>
      <c r="CP27" s="17"/>
      <c r="CQ27" s="17"/>
      <c r="CR27" s="17"/>
    </row>
    <row r="28" spans="1:98" x14ac:dyDescent="0.3">
      <c r="A28" s="13" t="s">
        <v>167</v>
      </c>
      <c r="B28" s="5">
        <v>100.35732889205464</v>
      </c>
      <c r="C28" s="5">
        <v>100.2511729462767</v>
      </c>
      <c r="D28" s="5">
        <v>101.75044395024943</v>
      </c>
      <c r="E28" s="5">
        <v>102.43540258360979</v>
      </c>
      <c r="F28" s="5">
        <v>102.02628753606866</v>
      </c>
      <c r="G28" s="5">
        <v>102.06839268828693</v>
      </c>
      <c r="H28" s="5">
        <v>102.42501625453887</v>
      </c>
      <c r="I28" s="5">
        <v>101.34506014461861</v>
      </c>
      <c r="J28" s="5">
        <v>100.40535482644476</v>
      </c>
      <c r="K28" s="5">
        <v>99.159863630092062</v>
      </c>
      <c r="L28" s="5">
        <v>99.158277361670599</v>
      </c>
      <c r="M28" s="5">
        <v>101.5279404686692</v>
      </c>
      <c r="N28" s="5">
        <v>100.8200381880667</v>
      </c>
      <c r="O28" s="5">
        <v>100.12142214922997</v>
      </c>
      <c r="P28" s="5">
        <v>101.52865084083741</v>
      </c>
      <c r="Q28" s="5">
        <v>101.1370613377308</v>
      </c>
      <c r="R28" s="5">
        <v>101.39062815028301</v>
      </c>
      <c r="S28" s="5">
        <v>101.54197225637355</v>
      </c>
      <c r="T28" s="5">
        <v>101.5246454093279</v>
      </c>
      <c r="U28" s="5">
        <v>101.56868598287103</v>
      </c>
      <c r="V28" s="5">
        <v>102.13058024164667</v>
      </c>
      <c r="W28" s="5">
        <v>102.49280810222629</v>
      </c>
      <c r="X28" s="5">
        <v>102.35568032705508</v>
      </c>
      <c r="Y28" s="5">
        <v>101.76510377445453</v>
      </c>
      <c r="Z28" s="5">
        <v>100.83334826176664</v>
      </c>
      <c r="AA28" s="5">
        <v>99.535908696464972</v>
      </c>
      <c r="AB28" s="5">
        <v>99.253138229955923</v>
      </c>
      <c r="AC28" s="5">
        <v>98.650904206996771</v>
      </c>
      <c r="AD28" s="5">
        <v>96.889764674081519</v>
      </c>
      <c r="AE28" s="5">
        <v>95.832132882740709</v>
      </c>
      <c r="AF28" s="5">
        <v>97.014033211320452</v>
      </c>
      <c r="AG28" s="5">
        <v>96.751680230313241</v>
      </c>
      <c r="AH28" s="5">
        <v>96.958638691974855</v>
      </c>
      <c r="AI28" s="5">
        <v>98.572251643605497</v>
      </c>
      <c r="AJ28" s="5">
        <v>97.885775426583507</v>
      </c>
      <c r="AK28" s="5">
        <v>96.824937982379183</v>
      </c>
      <c r="AL28" s="5">
        <v>96.95784987122218</v>
      </c>
      <c r="AM28" s="5">
        <v>97.621755933447943</v>
      </c>
      <c r="AN28" s="5">
        <v>98.284677568455379</v>
      </c>
      <c r="AO28" s="5">
        <v>99.163343636985175</v>
      </c>
      <c r="AP28" s="5">
        <v>98.615548698445977</v>
      </c>
      <c r="AQ28" s="5">
        <v>98.761703285441527</v>
      </c>
      <c r="AR28" s="5">
        <v>98.367116495775946</v>
      </c>
      <c r="AS28" s="5">
        <v>98.348545509710448</v>
      </c>
      <c r="AT28" s="5">
        <v>97.847338495551782</v>
      </c>
      <c r="AU28" s="5">
        <v>98.538799029713147</v>
      </c>
      <c r="AV28" s="5">
        <v>98.163681550839101</v>
      </c>
      <c r="AW28" s="5">
        <v>97.480125116513349</v>
      </c>
      <c r="AX28" s="5">
        <v>96.4679334764933</v>
      </c>
      <c r="AY28" s="5">
        <v>97.11873361776972</v>
      </c>
      <c r="AZ28" s="5">
        <v>97.392910669462381</v>
      </c>
      <c r="BA28" s="5">
        <v>97.367694703248461</v>
      </c>
      <c r="BB28" s="5">
        <v>96.668197389598205</v>
      </c>
      <c r="BC28" s="5">
        <v>96.400571349757712</v>
      </c>
      <c r="BD28" s="5">
        <v>95.383571629710772</v>
      </c>
      <c r="BE28" s="5">
        <v>95.335456448238972</v>
      </c>
      <c r="BF28" s="5">
        <v>96.420601694319927</v>
      </c>
      <c r="BG28" s="5">
        <v>96.599103642816857</v>
      </c>
      <c r="BH28" s="5">
        <v>96.517404252177784</v>
      </c>
      <c r="BI28" s="5">
        <v>97.295682994116845</v>
      </c>
      <c r="BJ28" s="5">
        <v>98.132611338296712</v>
      </c>
      <c r="BK28" s="5">
        <v>98.748775085870193</v>
      </c>
      <c r="BL28" s="5">
        <v>98.031685929436094</v>
      </c>
      <c r="BM28" s="5">
        <v>98.16726750402978</v>
      </c>
      <c r="BN28" s="5">
        <v>98.263695386939858</v>
      </c>
      <c r="BO28" s="5">
        <v>98.880172343416163</v>
      </c>
      <c r="BP28" s="5">
        <v>98.803415368462012</v>
      </c>
      <c r="BQ28" s="5">
        <v>99.425901614420155</v>
      </c>
      <c r="BR28" s="5">
        <v>99.257280926328434</v>
      </c>
      <c r="BS28" s="5">
        <v>99.665185161437037</v>
      </c>
      <c r="BT28" s="5">
        <v>99.460218579046384</v>
      </c>
      <c r="BU28" s="5">
        <v>100.07686513919695</v>
      </c>
      <c r="BV28" s="5">
        <v>100.0975773002381</v>
      </c>
      <c r="BW28" s="5">
        <v>99.907180693575057</v>
      </c>
      <c r="BX28" s="5">
        <v>100.21301923435861</v>
      </c>
      <c r="BY28" s="5">
        <v>99.854276493601319</v>
      </c>
      <c r="BZ28" s="5">
        <v>99.303304831078378</v>
      </c>
      <c r="CA28" s="5">
        <v>98.789239824074045</v>
      </c>
      <c r="CB28" s="5">
        <v>98.386402555523262</v>
      </c>
      <c r="CC28" s="5">
        <v>98.072060714009993</v>
      </c>
      <c r="CD28" s="5">
        <v>97.3760559746583</v>
      </c>
      <c r="CE28" s="5">
        <v>97.201437104444466</v>
      </c>
      <c r="CF28" s="5">
        <v>97.445057545233098</v>
      </c>
      <c r="CG28" s="5">
        <v>97.59678956189417</v>
      </c>
      <c r="CH28" s="5">
        <v>95.393947748865756</v>
      </c>
      <c r="CI28" s="5">
        <v>94.694602827393837</v>
      </c>
      <c r="CJ28" s="5">
        <v>93.223305822950351</v>
      </c>
      <c r="CK28" s="5">
        <v>92.980537250181101</v>
      </c>
      <c r="CL28" s="5">
        <v>93.696948342178857</v>
      </c>
      <c r="CM28" s="5">
        <f>CL28+1.05</f>
        <v>94.746948342178854</v>
      </c>
      <c r="CN28" s="17"/>
      <c r="CO28" s="17"/>
      <c r="CP28" s="17"/>
      <c r="CQ28" s="17"/>
      <c r="CR28" s="17"/>
    </row>
    <row r="29" spans="1:98" x14ac:dyDescent="0.3">
      <c r="A29" s="4" t="s">
        <v>138</v>
      </c>
      <c r="B29" s="5">
        <v>100.3213921785288</v>
      </c>
      <c r="C29" s="5">
        <v>100.16659059174103</v>
      </c>
      <c r="D29" s="5">
        <v>101.56081204999359</v>
      </c>
      <c r="E29" s="5">
        <v>102.25418371847901</v>
      </c>
      <c r="F29" s="5">
        <v>101.88809065083542</v>
      </c>
      <c r="G29" s="5">
        <v>101.83790181446068</v>
      </c>
      <c r="H29" s="5">
        <v>101.91197421059411</v>
      </c>
      <c r="I29" s="5">
        <v>100.45424045589057</v>
      </c>
      <c r="J29" s="5">
        <v>99.433009341902078</v>
      </c>
      <c r="K29" s="5">
        <v>97.725653908294547</v>
      </c>
      <c r="L29" s="5">
        <v>97.534616622081259</v>
      </c>
      <c r="M29" s="5">
        <v>100.22081311586028</v>
      </c>
      <c r="N29" s="5">
        <v>99.754995533422729</v>
      </c>
      <c r="O29" s="5">
        <v>99.017530745212184</v>
      </c>
      <c r="P29" s="5">
        <v>100.28861232816597</v>
      </c>
      <c r="Q29" s="5">
        <v>99.784854076442471</v>
      </c>
      <c r="R29" s="5">
        <v>99.984550198073777</v>
      </c>
      <c r="S29" s="5">
        <v>100.59624055512771</v>
      </c>
      <c r="T29" s="5">
        <v>100.23655032426049</v>
      </c>
      <c r="U29" s="5">
        <v>100.38273980029102</v>
      </c>
      <c r="V29" s="5">
        <v>100.84412773749352</v>
      </c>
      <c r="W29" s="5">
        <v>101.26022746427807</v>
      </c>
      <c r="X29" s="5">
        <v>101.03291546177556</v>
      </c>
      <c r="Y29" s="5">
        <v>100.38529894503571</v>
      </c>
      <c r="Z29" s="5">
        <v>99.20521170965857</v>
      </c>
      <c r="AA29" s="5">
        <v>97.710427023539495</v>
      </c>
      <c r="AB29" s="5">
        <v>97.521682681748345</v>
      </c>
      <c r="AC29" s="5">
        <v>97.169916733372119</v>
      </c>
      <c r="AD29" s="5">
        <v>94.813582279155526</v>
      </c>
      <c r="AE29" s="5">
        <v>93.589325687272492</v>
      </c>
      <c r="AF29" s="5">
        <v>94.487947770906047</v>
      </c>
      <c r="AG29" s="5">
        <v>94.208595543512388</v>
      </c>
      <c r="AH29" s="5">
        <v>94.398663588529544</v>
      </c>
      <c r="AI29" s="5">
        <v>96.08063511082598</v>
      </c>
      <c r="AJ29" s="5">
        <v>95.303403747527952</v>
      </c>
      <c r="AK29" s="5">
        <v>93.908931825807727</v>
      </c>
      <c r="AL29" s="5">
        <v>94.26089010376235</v>
      </c>
      <c r="AM29" s="5">
        <v>94.76877990051311</v>
      </c>
      <c r="AN29" s="5">
        <v>95.804791188091542</v>
      </c>
      <c r="AO29" s="5">
        <v>96.661575713301616</v>
      </c>
      <c r="AP29" s="5">
        <v>95.961255247256602</v>
      </c>
      <c r="AQ29" s="5">
        <v>95.990209666592193</v>
      </c>
      <c r="AR29" s="5">
        <v>95.311815312705789</v>
      </c>
      <c r="AS29" s="5">
        <v>95.187087146608732</v>
      </c>
      <c r="AT29" s="5">
        <v>94.769245465964772</v>
      </c>
      <c r="AU29" s="5">
        <v>94.848698207451079</v>
      </c>
      <c r="AV29" s="5">
        <v>94.526181734495253</v>
      </c>
      <c r="AW29" s="5">
        <v>93.180416594568527</v>
      </c>
      <c r="AX29" s="5">
        <v>92.392089061588038</v>
      </c>
      <c r="AY29" s="5">
        <v>93.11200100335482</v>
      </c>
      <c r="AZ29" s="5">
        <v>93.498878201038707</v>
      </c>
      <c r="BA29" s="5">
        <v>93.078694657740613</v>
      </c>
      <c r="BB29" s="5">
        <v>92.185146310121183</v>
      </c>
      <c r="BC29" s="5">
        <v>91.554434177841188</v>
      </c>
      <c r="BD29" s="5">
        <v>90.521348574646453</v>
      </c>
      <c r="BE29" s="5">
        <v>90.661374432346392</v>
      </c>
      <c r="BF29" s="5">
        <v>91.774423138232592</v>
      </c>
      <c r="BG29" s="5">
        <v>92.059048263739015</v>
      </c>
      <c r="BH29" s="5">
        <v>91.870407156197388</v>
      </c>
      <c r="BI29" s="5">
        <v>92.696417058471184</v>
      </c>
      <c r="BJ29" s="5">
        <v>93.80833928447457</v>
      </c>
      <c r="BK29" s="5">
        <v>94.580908560893135</v>
      </c>
      <c r="BL29" s="5">
        <v>93.858405552482935</v>
      </c>
      <c r="BM29" s="5">
        <v>94.26696877782625</v>
      </c>
      <c r="BN29" s="5">
        <v>94.596034255874514</v>
      </c>
      <c r="BO29" s="5">
        <v>95.085200564617608</v>
      </c>
      <c r="BP29" s="5">
        <v>95.206940227122871</v>
      </c>
      <c r="BQ29" s="5">
        <v>95.686991701341753</v>
      </c>
      <c r="BR29" s="5">
        <v>95.713464654969897</v>
      </c>
      <c r="BS29" s="5">
        <v>96.131076812235918</v>
      </c>
      <c r="BT29" s="5">
        <v>95.894691382416411</v>
      </c>
      <c r="BU29" s="5">
        <v>96.63470848776717</v>
      </c>
      <c r="BV29" s="5">
        <v>96.719519573381348</v>
      </c>
      <c r="BW29" s="5">
        <v>96.766855360756011</v>
      </c>
      <c r="BX29" s="5">
        <v>97.128517651184652</v>
      </c>
      <c r="BY29" s="5">
        <v>96.825815359952344</v>
      </c>
      <c r="BZ29" s="5">
        <v>96.182208551382374</v>
      </c>
      <c r="CA29" s="5">
        <v>95.68994393013341</v>
      </c>
      <c r="CB29" s="5">
        <v>95.552024998029097</v>
      </c>
      <c r="CC29" s="5">
        <v>95.333897428327163</v>
      </c>
      <c r="CD29" s="5">
        <v>94.76863903169459</v>
      </c>
      <c r="CE29" s="5">
        <v>94.154366904156419</v>
      </c>
      <c r="CF29" s="5">
        <v>94.227177145155821</v>
      </c>
      <c r="CG29" s="5">
        <v>94.157454623614413</v>
      </c>
      <c r="CH29" s="5">
        <v>91.86004293711369</v>
      </c>
      <c r="CI29" s="5">
        <v>91.150936388397497</v>
      </c>
      <c r="CJ29" s="5">
        <v>89.709587983570742</v>
      </c>
      <c r="CK29" s="5">
        <v>89.60813673809993</v>
      </c>
      <c r="CL29" s="5">
        <v>90.407227244429521</v>
      </c>
      <c r="CM29" s="5">
        <f>CL29+0.74</f>
        <v>91.147227244429516</v>
      </c>
      <c r="CN29" s="17"/>
      <c r="CO29" s="17"/>
      <c r="CP29" s="17"/>
      <c r="CQ29" s="17"/>
      <c r="CR29" s="1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1d45786f-a737-4735-8af6-df12fb6939a2"/>
</file>

<file path=customXml/itemProps1.xml><?xml version="1.0" encoding="utf-8"?>
<ds:datastoreItem xmlns:ds="http://schemas.openxmlformats.org/officeDocument/2006/customXml" ds:itemID="{D184BF52-25E0-4A40-99BC-8DFA2F520C7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</vt:lpstr>
      <vt:lpstr>Quarter</vt:lpstr>
      <vt:lpstr>Month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Abel Mateus</dc:creator>
  <cp:keywords>[EBRD]</cp:keywords>
  <cp:lastModifiedBy>Mateus, Abel</cp:lastModifiedBy>
  <dcterms:created xsi:type="dcterms:W3CDTF">2015-07-05T06:55:42Z</dcterms:created>
  <dcterms:modified xsi:type="dcterms:W3CDTF">2015-12-11T16:11:19Z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46b5dde6-5144-4131-9b86-b24c84698bf8</vt:lpwstr>
  </property>
  <property fmtid="{D5CDD505-2E9C-101B-9397-08002B2CF9AE}" pid="3" name="bjSaver">
    <vt:lpwstr>f4J/0LRHfSAnStcfUD8Ijodw9OJ4jfs+</vt:lpwstr>
  </property>
  <property fmtid="{D5CDD505-2E9C-101B-9397-08002B2CF9AE}" pid="4" name="bjDocumentSecurityLabel">
    <vt:lpwstr>This item has no classification</vt:lpwstr>
  </property>
</Properties>
</file>